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codeName="ThisWorkbook"/>
  <xr:revisionPtr revIDLastSave="0" documentId="13_ncr:1_{2253F445-3670-42FF-B334-89C01E2AE9D3}" xr6:coauthVersionLast="43" xr6:coauthVersionMax="43" xr10:uidLastSave="{00000000-0000-0000-0000-000000000000}"/>
  <bookViews>
    <workbookView xWindow="-120" yWindow="-120" windowWidth="19440" windowHeight="15000" tabRatio="785" xr2:uid="{00000000-000D-0000-FFFF-FFFF00000000}"/>
  </bookViews>
  <sheets>
    <sheet name="認定・制度判定シート" sheetId="16" r:id="rId1"/>
    <sheet name="SN4号作成" sheetId="21" r:id="rId2"/>
    <sheet name="危機関連作成" sheetId="13" r:id="rId3"/>
    <sheet name="SN５号作成（別紙のみ）" sheetId="22" r:id="rId4"/>
    <sheet name="（マスクデータ）" sheetId="19" state="hidden" r:id="rId5"/>
  </sheets>
  <definedNames>
    <definedName name="_xlnm.Print_Area" localSheetId="3">'SN５号作成（別紙のみ）'!$A$1:$V$40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6" l="1"/>
  <c r="K7" i="21" l="1"/>
  <c r="M2" i="22" l="1"/>
  <c r="R40" i="22" l="1"/>
  <c r="R41" i="22"/>
  <c r="R39" i="22"/>
  <c r="T15" i="22"/>
  <c r="O15" i="22"/>
  <c r="T13" i="22"/>
  <c r="O13" i="22"/>
  <c r="T11" i="22"/>
  <c r="O11" i="22"/>
  <c r="AA14" i="21"/>
  <c r="AA12" i="21"/>
  <c r="AA10" i="21"/>
  <c r="V14" i="21"/>
  <c r="V12" i="21"/>
  <c r="V10" i="21"/>
  <c r="O27" i="21" l="1"/>
  <c r="N24" i="22"/>
  <c r="O18" i="22"/>
  <c r="AA17" i="21"/>
  <c r="O21" i="21"/>
  <c r="P24" i="22"/>
  <c r="T18" i="22"/>
  <c r="O28" i="21"/>
  <c r="O22" i="21"/>
  <c r="V17" i="21"/>
  <c r="N25" i="22"/>
  <c r="S24" i="22" s="1"/>
  <c r="T24" i="22" l="1"/>
  <c r="R27" i="22" s="1"/>
  <c r="G38" i="22" l="1"/>
  <c r="K8" i="21" l="1"/>
  <c r="K8" i="13"/>
  <c r="G37" i="22"/>
  <c r="G36" i="22"/>
  <c r="Y41" i="13" l="1"/>
  <c r="Y41" i="21"/>
  <c r="Q7" i="21"/>
  <c r="V10" i="13"/>
  <c r="AA10" i="13"/>
  <c r="V12" i="13"/>
  <c r="AA12" i="13"/>
  <c r="V14" i="13"/>
  <c r="AA14" i="13"/>
  <c r="O27" i="13" l="1"/>
  <c r="AA17" i="13"/>
  <c r="O21" i="13"/>
  <c r="O28" i="13"/>
  <c r="O22" i="13"/>
  <c r="V17" i="13"/>
  <c r="W29" i="21"/>
  <c r="W24" i="21"/>
  <c r="U29" i="21"/>
  <c r="U25" i="21"/>
  <c r="U30" i="21"/>
  <c r="U24" i="21"/>
  <c r="B21" i="16"/>
  <c r="Z29" i="21" l="1"/>
  <c r="Z24" i="21"/>
  <c r="K6" i="21"/>
  <c r="K7" i="13"/>
  <c r="Y40" i="13" l="1"/>
  <c r="Q7" i="13"/>
  <c r="AA24" i="21"/>
  <c r="Y27" i="21" s="1"/>
  <c r="AA29" i="21"/>
  <c r="Y32" i="21" s="1"/>
  <c r="Y39" i="21"/>
  <c r="Y40" i="21"/>
  <c r="K6" i="13"/>
  <c r="Y39" i="13" s="1"/>
  <c r="D11" i="16" l="1"/>
  <c r="R11" i="22" l="1"/>
  <c r="Y10" i="21"/>
  <c r="D12" i="16"/>
  <c r="Y10" i="13"/>
  <c r="D13" i="22"/>
  <c r="D11" i="22"/>
  <c r="I13" i="22"/>
  <c r="I11" i="22"/>
  <c r="R13" i="22" l="1"/>
  <c r="Y12" i="21"/>
  <c r="Y12" i="13"/>
  <c r="C4" i="21" l="1"/>
  <c r="N25" i="13" l="1"/>
  <c r="N19" i="13"/>
  <c r="N25" i="21"/>
  <c r="N19" i="21"/>
  <c r="C4" i="13"/>
  <c r="W24" i="13" l="1"/>
  <c r="W29" i="13"/>
  <c r="U29" i="13"/>
  <c r="U30" i="13"/>
  <c r="U24" i="13"/>
  <c r="U25" i="13"/>
  <c r="L13" i="16"/>
  <c r="Z24" i="13" l="1"/>
  <c r="Z29" i="13"/>
  <c r="I15" i="22"/>
  <c r="I18" i="22" s="1"/>
  <c r="L14" i="16"/>
  <c r="E26" i="22" l="1"/>
  <c r="AA24" i="13"/>
  <c r="Y27" i="13" s="1"/>
  <c r="AA29" i="13"/>
  <c r="Y32" i="13" s="1"/>
  <c r="L17" i="16"/>
  <c r="L18" i="16" l="1"/>
  <c r="O17" i="16" s="1"/>
  <c r="D15" i="22"/>
  <c r="D18" i="22" s="1"/>
  <c r="E18" i="16"/>
  <c r="E14" i="16"/>
  <c r="H18" i="16" s="1"/>
  <c r="C27" i="22" l="1"/>
  <c r="P29" i="22"/>
  <c r="C26" i="22" l="1"/>
  <c r="D28" i="16"/>
  <c r="G28" i="16" s="1"/>
  <c r="D34" i="16"/>
  <c r="D25" i="16"/>
  <c r="N29" i="22"/>
  <c r="N30" i="22"/>
  <c r="L5" i="16"/>
  <c r="G31" i="16"/>
  <c r="G32" i="16" s="1"/>
  <c r="D15" i="16"/>
  <c r="D13" i="16"/>
  <c r="D16" i="16"/>
  <c r="K13" i="16"/>
  <c r="G15" i="22" s="1"/>
  <c r="D14" i="16"/>
  <c r="S29" i="22" l="1"/>
  <c r="T29" i="22" s="1"/>
  <c r="H26" i="22"/>
  <c r="I26" i="22" s="1"/>
  <c r="G37" i="16"/>
  <c r="G39" i="16" s="1"/>
  <c r="G25" i="16"/>
  <c r="G26" i="16" s="1"/>
  <c r="J8" i="16"/>
  <c r="J9" i="16"/>
  <c r="M13" i="22"/>
  <c r="T12" i="21"/>
  <c r="R15" i="22"/>
  <c r="Y14" i="21"/>
  <c r="T10" i="21"/>
  <c r="M11" i="22"/>
  <c r="L34" i="16"/>
  <c r="G29" i="22" s="1"/>
  <c r="G34" i="16"/>
  <c r="G35" i="16" s="1"/>
  <c r="L28" i="16"/>
  <c r="B5" i="13" s="1"/>
  <c r="G29" i="16"/>
  <c r="T12" i="13"/>
  <c r="T10" i="13"/>
  <c r="D17" i="16"/>
  <c r="Y14" i="13"/>
  <c r="K17" i="16"/>
  <c r="B15" i="22" s="1"/>
  <c r="K11" i="16"/>
  <c r="G11" i="22" s="1"/>
  <c r="K12" i="16"/>
  <c r="G13" i="22" s="1"/>
  <c r="D18" i="16"/>
  <c r="L25" i="16"/>
  <c r="B5" i="21" s="1"/>
  <c r="G38" i="16" l="1"/>
  <c r="R32" i="22"/>
  <c r="T14" i="21"/>
  <c r="M15" i="22"/>
  <c r="T14" i="13"/>
  <c r="K16" i="16"/>
  <c r="B13" i="22" s="1"/>
  <c r="K14" i="16"/>
  <c r="K15" i="16"/>
  <c r="B11" i="22" s="1"/>
  <c r="K18" i="16" l="1"/>
</calcChain>
</file>

<file path=xl/sharedStrings.xml><?xml version="1.0" encoding="utf-8"?>
<sst xmlns="http://schemas.openxmlformats.org/spreadsheetml/2006/main" count="288" uniqueCount="140">
  <si>
    <t>▲20％</t>
    <phoneticPr fontId="2"/>
  </si>
  <si>
    <t>▲15％</t>
    <phoneticPr fontId="2"/>
  </si>
  <si>
    <t>⇒</t>
    <phoneticPr fontId="2"/>
  </si>
  <si>
    <t>最近月比較</t>
    <rPh sb="0" eb="2">
      <t>サイキン</t>
    </rPh>
    <rPh sb="2" eb="3">
      <t>ツキ</t>
    </rPh>
    <rPh sb="3" eb="5">
      <t>ヒカク</t>
    </rPh>
    <phoneticPr fontId="2"/>
  </si>
  <si>
    <t>認定基準</t>
    <rPh sb="0" eb="2">
      <t>ニンテイ</t>
    </rPh>
    <rPh sb="2" eb="4">
      <t>キジュン</t>
    </rPh>
    <phoneticPr fontId="2"/>
  </si>
  <si>
    <t>認定申請書・比較表作成</t>
    <phoneticPr fontId="2"/>
  </si>
  <si>
    <t>判定基準月</t>
    <rPh sb="0" eb="2">
      <t>ハンテイ</t>
    </rPh>
    <rPh sb="2" eb="4">
      <t>キジュン</t>
    </rPh>
    <rPh sb="4" eb="5">
      <t>ゲツ</t>
    </rPh>
    <phoneticPr fontId="2"/>
  </si>
  <si>
    <r>
      <t>取得可能な国の認定（</t>
    </r>
    <r>
      <rPr>
        <b/>
        <u/>
        <sz val="12"/>
        <color theme="8"/>
        <rFont val="HG丸ｺﾞｼｯｸM-PRO"/>
        <family val="3"/>
        <charset val="128"/>
      </rPr>
      <t>市町</t>
    </r>
    <r>
      <rPr>
        <sz val="12"/>
        <color theme="1"/>
        <rFont val="HG丸ｺﾞｼｯｸM-PRO"/>
        <family val="3"/>
        <charset val="128"/>
      </rPr>
      <t>）</t>
    </r>
    <rPh sb="0" eb="2">
      <t>シュトク</t>
    </rPh>
    <rPh sb="2" eb="4">
      <t>カノウ</t>
    </rPh>
    <rPh sb="5" eb="6">
      <t>クニ</t>
    </rPh>
    <rPh sb="7" eb="9">
      <t>ニンテイ</t>
    </rPh>
    <rPh sb="10" eb="11">
      <t>シ</t>
    </rPh>
    <rPh sb="11" eb="12">
      <t>マチ</t>
    </rPh>
    <phoneticPr fontId="2"/>
  </si>
  <si>
    <t>ご利用可能な制度</t>
    <rPh sb="1" eb="3">
      <t>リヨウ</t>
    </rPh>
    <rPh sb="3" eb="5">
      <t>カノウ</t>
    </rPh>
    <rPh sb="6" eb="8">
      <t>セイド</t>
    </rPh>
    <phoneticPr fontId="2"/>
  </si>
  <si>
    <r>
      <t>中小企業者名(</t>
    </r>
    <r>
      <rPr>
        <b/>
        <sz val="11"/>
        <color rgb="FF0070C0"/>
        <rFont val="HG丸ｺﾞｼｯｸM-PRO"/>
        <family val="3"/>
        <charset val="128"/>
      </rPr>
      <t>任意</t>
    </r>
    <r>
      <rPr>
        <sz val="11"/>
        <color theme="1"/>
        <rFont val="HG丸ｺﾞｼｯｸM-PRO"/>
        <family val="3"/>
        <charset val="128"/>
      </rPr>
      <t>)</t>
    </r>
    <rPh sb="0" eb="2">
      <t>チュウショウ</t>
    </rPh>
    <rPh sb="2" eb="4">
      <t>キギョウ</t>
    </rPh>
    <rPh sb="4" eb="5">
      <t>シャ</t>
    </rPh>
    <rPh sb="5" eb="6">
      <t>メイ</t>
    </rPh>
    <rPh sb="7" eb="9">
      <t>ニンイ</t>
    </rPh>
    <phoneticPr fontId="2"/>
  </si>
  <si>
    <r>
      <t>その後の</t>
    </r>
    <r>
      <rPr>
        <b/>
        <sz val="11"/>
        <color rgb="FF7030A0"/>
        <rFont val="HG丸ｺﾞｼｯｸM-PRO"/>
        <family val="3"/>
        <charset val="128"/>
      </rPr>
      <t>見込み</t>
    </r>
    <r>
      <rPr>
        <sz val="11"/>
        <color theme="1"/>
        <rFont val="HG丸ｺﾞｼｯｸM-PRO"/>
        <family val="3"/>
        <charset val="128"/>
      </rPr>
      <t>（C）</t>
    </r>
    <rPh sb="2" eb="3">
      <t>ゴ</t>
    </rPh>
    <rPh sb="4" eb="6">
      <t>ミコ</t>
    </rPh>
    <phoneticPr fontId="2"/>
  </si>
  <si>
    <t>セーフティネット認定取得により、国制度もご用意しています。</t>
    <rPh sb="8" eb="10">
      <t>ニンテイ</t>
    </rPh>
    <rPh sb="10" eb="12">
      <t>シュトク</t>
    </rPh>
    <rPh sb="16" eb="17">
      <t>クニ</t>
    </rPh>
    <rPh sb="17" eb="19">
      <t>セイド</t>
    </rPh>
    <rPh sb="21" eb="23">
      <t>ヨウイ</t>
    </rPh>
    <phoneticPr fontId="2"/>
  </si>
  <si>
    <t>←プルダウンでご選択ください</t>
    <rPh sb="8" eb="10">
      <t>センタク</t>
    </rPh>
    <phoneticPr fontId="2"/>
  </si>
  <si>
    <t>前月</t>
    <rPh sb="0" eb="1">
      <t>マエ</t>
    </rPh>
    <rPh sb="1" eb="2">
      <t>ゲツ</t>
    </rPh>
    <phoneticPr fontId="2"/>
  </si>
  <si>
    <t>前々月</t>
    <rPh sb="0" eb="2">
      <t>ゼンゼン</t>
    </rPh>
    <rPh sb="2" eb="3">
      <t>ツキ</t>
    </rPh>
    <phoneticPr fontId="2"/>
  </si>
  <si>
    <t>５号認定基準</t>
    <rPh sb="1" eb="2">
      <t>ゴウ</t>
    </rPh>
    <rPh sb="2" eb="4">
      <t>ニンテイ</t>
    </rPh>
    <rPh sb="4" eb="6">
      <t>キジュン</t>
    </rPh>
    <phoneticPr fontId="2"/>
  </si>
  <si>
    <t>前期及び当期売上高比較表</t>
    <rPh sb="0" eb="2">
      <t>ゼンキ</t>
    </rPh>
    <rPh sb="2" eb="3">
      <t>オヨ</t>
    </rPh>
    <rPh sb="4" eb="6">
      <t>トウキ</t>
    </rPh>
    <rPh sb="6" eb="8">
      <t>ウリアゲ</t>
    </rPh>
    <rPh sb="8" eb="9">
      <t>ダカ</t>
    </rPh>
    <rPh sb="9" eb="11">
      <t>ヒカク</t>
    </rPh>
    <rPh sb="11" eb="12">
      <t>ヒョウ</t>
    </rPh>
    <phoneticPr fontId="2"/>
  </si>
  <si>
    <t>前期売上高</t>
    <rPh sb="0" eb="2">
      <t>ゼンキ</t>
    </rPh>
    <rPh sb="2" eb="4">
      <t>ウリアゲ</t>
    </rPh>
    <rPh sb="4" eb="5">
      <t>ダカ</t>
    </rPh>
    <phoneticPr fontId="2"/>
  </si>
  <si>
    <t>当期売上高</t>
    <rPh sb="0" eb="2">
      <t>トウキ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</si>
  <si>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</si>
  <si>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※注２．当該月の各試算表を添付すること。</t>
    <rPh sb="1" eb="2">
      <t>チュウ</t>
    </rPh>
    <rPh sb="4" eb="6">
      <t>トウガイ</t>
    </rPh>
    <rPh sb="6" eb="7">
      <t>ツキ</t>
    </rPh>
    <rPh sb="8" eb="9">
      <t>カク</t>
    </rPh>
    <rPh sb="9" eb="12">
      <t>シサンヒョウ</t>
    </rPh>
    <rPh sb="13" eb="15">
      <t>テンプ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</si>
  <si>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</si>
  <si>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　【Ｂ】</t>
    <phoneticPr fontId="2"/>
  </si>
  <si>
    <t>　【Ｄ】</t>
    <phoneticPr fontId="2"/>
  </si>
  <si>
    <t>太枠内をご入力ください</t>
    <rPh sb="0" eb="2">
      <t>フトワク</t>
    </rPh>
    <rPh sb="2" eb="3">
      <t>ナイ</t>
    </rPh>
    <rPh sb="5" eb="7">
      <t>ニュウリョク</t>
    </rPh>
    <phoneticPr fontId="2"/>
  </si>
  <si>
    <t>〔申請書　第６項関係書式①－添付書類〕</t>
    <rPh sb="1" eb="4">
      <t>シンセイショ</t>
    </rPh>
    <rPh sb="5" eb="6">
      <t>ダイ</t>
    </rPh>
    <rPh sb="7" eb="8">
      <t>コウ</t>
    </rPh>
    <rPh sb="8" eb="10">
      <t>カンケイ</t>
    </rPh>
    <rPh sb="10" eb="12">
      <t>ショシキ</t>
    </rPh>
    <rPh sb="14" eb="16">
      <t>テンプ</t>
    </rPh>
    <rPh sb="16" eb="18">
      <t>ショルイ</t>
    </rPh>
    <phoneticPr fontId="2"/>
  </si>
  <si>
    <t>第６項関係様式①</t>
    <rPh sb="0" eb="1">
      <t>ダイ</t>
    </rPh>
    <rPh sb="2" eb="3">
      <t>コウ</t>
    </rPh>
    <rPh sb="3" eb="5">
      <t>カンケイ</t>
    </rPh>
    <rPh sb="5" eb="7">
      <t>ヨウシキ</t>
    </rPh>
    <phoneticPr fontId="2"/>
  </si>
  <si>
    <t>中小企業信用保険法第２条第６項の規定による認定申請書</t>
  </si>
  <si>
    <t>長　殿</t>
    <rPh sb="0" eb="1">
      <t>チョウ</t>
    </rPh>
    <rPh sb="2" eb="3">
      <t>トノ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</si>
  <si>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</si>
  <si>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</si>
  <si>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</si>
  <si>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　私は、令和２年新型コロナウイルス感染症の発生に起因して、現在、金融取引の正常化のために資金調達が必要となっており、かつ、下記のとおり売上高等も減少しております。こうした事態の発生により、経営の安定に支障が生じておりますことから、中小企業信用保険法第２条第６項の規定に基づき認定されるようお願いします。</t>
    <phoneticPr fontId="2"/>
  </si>
  <si>
    <t>記</t>
    <rPh sb="0" eb="1">
      <t>キ</t>
    </rPh>
    <phoneticPr fontId="2"/>
  </si>
  <si>
    <t>１　事業開始年月日</t>
    <rPh sb="2" eb="4">
      <t>ジギョウ</t>
    </rPh>
    <rPh sb="4" eb="6">
      <t>カイシ</t>
    </rPh>
    <rPh sb="6" eb="9">
      <t>ネンガッピ</t>
    </rPh>
    <phoneticPr fontId="2"/>
  </si>
  <si>
    <t>２　（１）売上高等</t>
    <rPh sb="5" eb="7">
      <t>ウリアゲ</t>
    </rPh>
    <rPh sb="7" eb="8">
      <t>ダカ</t>
    </rPh>
    <rPh sb="8" eb="9">
      <t>ナド</t>
    </rPh>
    <phoneticPr fontId="2"/>
  </si>
  <si>
    <t>　（イ）最近１か月間の売上高等</t>
    <rPh sb="4" eb="6">
      <t>サイキン</t>
    </rPh>
    <rPh sb="8" eb="9">
      <t>ツキ</t>
    </rPh>
    <rPh sb="9" eb="10">
      <t>アイダ</t>
    </rPh>
    <rPh sb="11" eb="13">
      <t>ウリアゲ</t>
    </rPh>
    <rPh sb="13" eb="14">
      <t>ダカ</t>
    </rPh>
    <rPh sb="14" eb="15">
      <t>トウ</t>
    </rPh>
    <phoneticPr fontId="2"/>
  </si>
  <si>
    <t>Ｂ－Ａ</t>
    <phoneticPr fontId="2"/>
  </si>
  <si>
    <t>Ｂ</t>
    <phoneticPr fontId="2"/>
  </si>
  <si>
    <t>減少率</t>
    <rPh sb="0" eb="3">
      <t>ゲンショウリツ</t>
    </rPh>
    <phoneticPr fontId="2"/>
  </si>
  <si>
    <t>×１００</t>
    <phoneticPr fontId="2"/>
  </si>
  <si>
    <t>Ａ：信用の収縮の発生における最近１か月間の売上高等</t>
    <rPh sb="2" eb="4">
      <t>シンヨウ</t>
    </rPh>
    <rPh sb="5" eb="7">
      <t>シュウシュク</t>
    </rPh>
    <rPh sb="8" eb="10">
      <t>ハッセイ</t>
    </rPh>
    <rPh sb="14" eb="16">
      <t>サイキン</t>
    </rPh>
    <rPh sb="18" eb="19">
      <t>ゲツ</t>
    </rPh>
    <rPh sb="19" eb="20">
      <t>アイダ</t>
    </rPh>
    <rPh sb="21" eb="23">
      <t>ウリアゲ</t>
    </rPh>
    <rPh sb="23" eb="24">
      <t>ダカ</t>
    </rPh>
    <rPh sb="24" eb="25">
      <t>トウ</t>
    </rPh>
    <phoneticPr fontId="2"/>
  </si>
  <si>
    <t>Ｂ：Ａの期間に対応する前年１か月間の売上高等</t>
    <rPh sb="4" eb="6">
      <t>キカン</t>
    </rPh>
    <rPh sb="7" eb="9">
      <t>タイオウ</t>
    </rPh>
    <rPh sb="11" eb="13">
      <t>ゼンネン</t>
    </rPh>
    <rPh sb="15" eb="16">
      <t>ゲツ</t>
    </rPh>
    <rPh sb="16" eb="17">
      <t>アイダ</t>
    </rPh>
    <rPh sb="18" eb="20">
      <t>ウリアゲ</t>
    </rPh>
    <rPh sb="20" eb="21">
      <t>ダカ</t>
    </rPh>
    <rPh sb="21" eb="22">
      <t>トウ</t>
    </rPh>
    <phoneticPr fontId="2"/>
  </si>
  <si>
    <t>　（ロ）最近３か月間の売上高等の実績見込み</t>
    <rPh sb="4" eb="6">
      <t>サイキン</t>
    </rPh>
    <rPh sb="8" eb="9">
      <t>ゲツ</t>
    </rPh>
    <rPh sb="9" eb="10">
      <t>アイダ</t>
    </rPh>
    <rPh sb="11" eb="13">
      <t>ウリアゲ</t>
    </rPh>
    <rPh sb="13" eb="14">
      <t>ダカ</t>
    </rPh>
    <rPh sb="14" eb="15">
      <t>トウ</t>
    </rPh>
    <rPh sb="16" eb="18">
      <t>ジッセキ</t>
    </rPh>
    <rPh sb="18" eb="20">
      <t>ミコ</t>
    </rPh>
    <phoneticPr fontId="2"/>
  </si>
  <si>
    <t>Ｂ＋Ｄ</t>
    <phoneticPr fontId="2"/>
  </si>
  <si>
    <t>Ｃ：Ａの期間後２か月間の見込み売上高等</t>
    <rPh sb="4" eb="6">
      <t>キカン</t>
    </rPh>
    <rPh sb="6" eb="7">
      <t>ゴ</t>
    </rPh>
    <rPh sb="9" eb="10">
      <t>ゲツ</t>
    </rPh>
    <rPh sb="10" eb="11">
      <t>アイダ</t>
    </rPh>
    <rPh sb="12" eb="14">
      <t>ミコ</t>
    </rPh>
    <rPh sb="15" eb="17">
      <t>ウリアゲ</t>
    </rPh>
    <rPh sb="17" eb="18">
      <t>ダカ</t>
    </rPh>
    <rPh sb="18" eb="19">
      <t>トウ</t>
    </rPh>
    <phoneticPr fontId="2"/>
  </si>
  <si>
    <t>Ｄ：Ｃの期間に対応する前年の２か月間の売上高等</t>
    <rPh sb="4" eb="6">
      <t>キカン</t>
    </rPh>
    <rPh sb="7" eb="9">
      <t>タイオウ</t>
    </rPh>
    <rPh sb="11" eb="13">
      <t>ゼンネン</t>
    </rPh>
    <rPh sb="16" eb="17">
      <t>ゲツ</t>
    </rPh>
    <rPh sb="17" eb="18">
      <t>アイダ</t>
    </rPh>
    <rPh sb="19" eb="21">
      <t>ウリアゲ</t>
    </rPh>
    <rPh sb="21" eb="22">
      <t>ダカ</t>
    </rPh>
    <rPh sb="22" eb="23">
      <t>トウ</t>
    </rPh>
    <phoneticPr fontId="2"/>
  </si>
  <si>
    <t>３　売上高等が減少し、又は減少すると見込まれる理由</t>
    <rPh sb="2" eb="4">
      <t>ウリアゲ</t>
    </rPh>
    <rPh sb="4" eb="5">
      <t>ダカ</t>
    </rPh>
    <rPh sb="5" eb="6">
      <t>トウ</t>
    </rPh>
    <rPh sb="7" eb="9">
      <t>ゲンショウ</t>
    </rPh>
    <rPh sb="11" eb="12">
      <t>マタ</t>
    </rPh>
    <rPh sb="13" eb="15">
      <t>ゲンショウ</t>
    </rPh>
    <rPh sb="18" eb="20">
      <t>ミコ</t>
    </rPh>
    <rPh sb="23" eb="25">
      <t>リユウ</t>
    </rPh>
    <phoneticPr fontId="2"/>
  </si>
  <si>
    <t>（留意事項）</t>
    <rPh sb="1" eb="3">
      <t>リュウイ</t>
    </rPh>
    <rPh sb="3" eb="5">
      <t>ジコウ</t>
    </rPh>
    <phoneticPr fontId="2"/>
  </si>
  <si>
    <t>番号</t>
    <rPh sb="0" eb="2">
      <t>バンゴウ</t>
    </rPh>
    <phoneticPr fontId="2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</si>
  <si>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</si>
  <si>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申請のとおり相違ないことを認定します。</t>
    <rPh sb="0" eb="2">
      <t>シンセイ</t>
    </rPh>
    <rPh sb="6" eb="8">
      <t>ソウイ</t>
    </rPh>
    <rPh sb="13" eb="15">
      <t>ニンテイ</t>
    </rPh>
    <phoneticPr fontId="2"/>
  </si>
  <si>
    <t>（注）本認定書有効期間：令和　　年　　月　　日から令和　　年　　月　　日まで</t>
    <rPh sb="1" eb="2">
      <t>チュウ</t>
    </rPh>
    <rPh sb="3" eb="4">
      <t>ホン</t>
    </rPh>
    <rPh sb="4" eb="6">
      <t>ニンテイ</t>
    </rPh>
    <rPh sb="6" eb="7">
      <t>ショ</t>
    </rPh>
    <rPh sb="7" eb="9">
      <t>ユウコウ</t>
    </rPh>
    <rPh sb="9" eb="11">
      <t>キカン</t>
    </rPh>
    <rPh sb="12" eb="13">
      <t>レイ</t>
    </rPh>
    <rPh sb="13" eb="14">
      <t>ワ</t>
    </rPh>
    <rPh sb="16" eb="17">
      <t>ネン</t>
    </rPh>
    <rPh sb="19" eb="20">
      <t>ガツ</t>
    </rPh>
    <rPh sb="22" eb="23">
      <t>ヒ</t>
    </rPh>
    <rPh sb="25" eb="26">
      <t>レイ</t>
    </rPh>
    <rPh sb="26" eb="27">
      <t>カズ</t>
    </rPh>
    <rPh sb="29" eb="30">
      <t>ネン</t>
    </rPh>
    <rPh sb="32" eb="33">
      <t>ガツ</t>
    </rPh>
    <rPh sb="35" eb="36">
      <t>ヒ</t>
    </rPh>
    <phoneticPr fontId="2"/>
  </si>
  <si>
    <t>①</t>
    <phoneticPr fontId="2"/>
  </si>
  <si>
    <t>②</t>
    <phoneticPr fontId="2"/>
  </si>
  <si>
    <t>市町村長又は特別区長から認定を受けた後、本認定の有効期間内に金融機関又は信用保証協会に対して、危機関連保証の申込みを行うことが必要です。</t>
    <phoneticPr fontId="2"/>
  </si>
  <si>
    <t>本認定とは別に、金融機関及び信用保証協会による金融上の審査があります。</t>
    <rPh sb="0" eb="1">
      <t>ホン</t>
    </rPh>
    <rPh sb="1" eb="3">
      <t>ニンテイ</t>
    </rPh>
    <rPh sb="5" eb="6">
      <t>ベツ</t>
    </rPh>
    <rPh sb="8" eb="10">
      <t>キンユウ</t>
    </rPh>
    <rPh sb="10" eb="12">
      <t>キカン</t>
    </rPh>
    <rPh sb="12" eb="13">
      <t>オヨ</t>
    </rPh>
    <rPh sb="14" eb="16">
      <t>シンヨウ</t>
    </rPh>
    <rPh sb="16" eb="18">
      <t>ホショウ</t>
    </rPh>
    <rPh sb="18" eb="20">
      <t>キョウカイ</t>
    </rPh>
    <rPh sb="23" eb="25">
      <t>キンユウ</t>
    </rPh>
    <rPh sb="25" eb="26">
      <t>ジョウ</t>
    </rPh>
    <rPh sb="27" eb="29">
      <t>シンサ</t>
    </rPh>
    <phoneticPr fontId="2"/>
  </si>
  <si>
    <t>千円</t>
    <rPh sb="0" eb="1">
      <t>セン</t>
    </rPh>
    <rPh sb="1" eb="2">
      <t>エン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</si>
  <si>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</si>
  <si>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</si>
  <si>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様式第４－①</t>
    <rPh sb="0" eb="2">
      <t>ヨウシキ</t>
    </rPh>
    <rPh sb="2" eb="3">
      <t>ダイ</t>
    </rPh>
    <phoneticPr fontId="2"/>
  </si>
  <si>
    <t>中小企業信用保険法第２条第５項第４号の規定による認定申請書</t>
    <rPh sb="15" eb="16">
      <t>ダイ</t>
    </rPh>
    <rPh sb="17" eb="18">
      <t>ゴウ</t>
    </rPh>
    <phoneticPr fontId="2"/>
  </si>
  <si>
    <t>　私は、令和２年新型コロナウイルス感染症の発生に起因して、下記のとおり、経営の安定に支障が生じておりますので、中小企業信用保険法第２条第５項第４号の規定に基づき認定されるようお願いします。</t>
    <rPh sb="36" eb="38">
      <t>ケイエイ</t>
    </rPh>
    <rPh sb="39" eb="41">
      <t>アンテイ</t>
    </rPh>
    <rPh sb="42" eb="44">
      <t>シショウ</t>
    </rPh>
    <rPh sb="45" eb="46">
      <t>ショウ</t>
    </rPh>
    <rPh sb="70" eb="71">
      <t>ダイ</t>
    </rPh>
    <rPh sb="72" eb="73">
      <t>ゴウ</t>
    </rPh>
    <phoneticPr fontId="2"/>
  </si>
  <si>
    <t>Ａ：災害等の発生における最近１か月間の売上高等</t>
    <rPh sb="2" eb="4">
      <t>サイガイ</t>
    </rPh>
    <rPh sb="4" eb="5">
      <t>トウ</t>
    </rPh>
    <rPh sb="6" eb="8">
      <t>ハッセイ</t>
    </rPh>
    <rPh sb="12" eb="14">
      <t>サイキン</t>
    </rPh>
    <rPh sb="16" eb="17">
      <t>ゲツ</t>
    </rPh>
    <rPh sb="17" eb="18">
      <t>アイダ</t>
    </rPh>
    <rPh sb="19" eb="21">
      <t>ウリアゲ</t>
    </rPh>
    <rPh sb="21" eb="22">
      <t>ダカ</t>
    </rPh>
    <rPh sb="22" eb="23">
      <t>トウ</t>
    </rPh>
    <phoneticPr fontId="2"/>
  </si>
  <si>
    <t>〔申請書　様式第４－①添付書類〕</t>
    <rPh sb="1" eb="4">
      <t>シンセイショ</t>
    </rPh>
    <rPh sb="5" eb="7">
      <t>ヨウシキ</t>
    </rPh>
    <rPh sb="7" eb="8">
      <t>ダイ</t>
    </rPh>
    <rPh sb="11" eb="13">
      <t>テンプ</t>
    </rPh>
    <rPh sb="13" eb="15">
      <t>ショルイ</t>
    </rPh>
    <phoneticPr fontId="2"/>
  </si>
  <si>
    <t>〔申請書　様式第５－　　添付書類〕</t>
    <rPh sb="1" eb="4">
      <t>シンセイショ</t>
    </rPh>
    <rPh sb="5" eb="7">
      <t>ヨウシキ</t>
    </rPh>
    <rPh sb="7" eb="8">
      <t>ダイ</t>
    </rPh>
    <rPh sb="12" eb="14">
      <t>テンプ</t>
    </rPh>
    <rPh sb="14" eb="16">
      <t>ショルイ</t>
    </rPh>
    <phoneticPr fontId="2"/>
  </si>
  <si>
    <t>千円</t>
    <rPh sb="0" eb="2">
      <t>センエン</t>
    </rPh>
    <phoneticPr fontId="2"/>
  </si>
  <si>
    <t>　【Ａ】</t>
    <phoneticPr fontId="2"/>
  </si>
  <si>
    <t>Ｂ：Ａの期間に対応する前年の３か月間の売上高等</t>
    <rPh sb="4" eb="6">
      <t>キカン</t>
    </rPh>
    <rPh sb="7" eb="9">
      <t>タイオウ</t>
    </rPh>
    <rPh sb="11" eb="13">
      <t>ゼンネン</t>
    </rPh>
    <rPh sb="16" eb="17">
      <t>ゲツ</t>
    </rPh>
    <rPh sb="17" eb="18">
      <t>カン</t>
    </rPh>
    <rPh sb="19" eb="21">
      <t>ウリアゲ</t>
    </rPh>
    <rPh sb="21" eb="22">
      <t>ダカ</t>
    </rPh>
    <rPh sb="22" eb="23">
      <t>トウ</t>
    </rPh>
    <phoneticPr fontId="2"/>
  </si>
  <si>
    <t>最近３か月の売上高実績</t>
    <rPh sb="0" eb="2">
      <t>サイキン</t>
    </rPh>
    <rPh sb="4" eb="5">
      <t>ゲツ</t>
    </rPh>
    <rPh sb="6" eb="8">
      <t>ウリアゲ</t>
    </rPh>
    <rPh sb="8" eb="9">
      <t>ダカ</t>
    </rPh>
    <rPh sb="9" eb="11">
      <t>ジッセキ</t>
    </rPh>
    <phoneticPr fontId="2"/>
  </si>
  <si>
    <t>市町村 (事業所所在地)</t>
    <rPh sb="0" eb="3">
      <t>シチョウソン</t>
    </rPh>
    <rPh sb="5" eb="8">
      <t>ジギョウショ</t>
    </rPh>
    <rPh sb="8" eb="10">
      <t>ショザイ</t>
    </rPh>
    <rPh sb="10" eb="11">
      <t>チ</t>
    </rPh>
    <phoneticPr fontId="2"/>
  </si>
  <si>
    <t>福井市</t>
    <phoneticPr fontId="2"/>
  </si>
  <si>
    <t>敦賀市</t>
    <phoneticPr fontId="2"/>
  </si>
  <si>
    <t>小浜市</t>
    <phoneticPr fontId="2"/>
  </si>
  <si>
    <t>大野市</t>
    <phoneticPr fontId="2"/>
  </si>
  <si>
    <t>勝山市</t>
    <phoneticPr fontId="2"/>
  </si>
  <si>
    <t>鯖江市</t>
    <phoneticPr fontId="2"/>
  </si>
  <si>
    <t>あわら市</t>
    <phoneticPr fontId="2"/>
  </si>
  <si>
    <t>越前市</t>
    <phoneticPr fontId="2"/>
  </si>
  <si>
    <t>坂井市</t>
    <phoneticPr fontId="2"/>
  </si>
  <si>
    <t>福井県市町村</t>
    <rPh sb="0" eb="2">
      <t>フクイ</t>
    </rPh>
    <rPh sb="2" eb="3">
      <t>ケン</t>
    </rPh>
    <rPh sb="3" eb="6">
      <t>シチョウソン</t>
    </rPh>
    <phoneticPr fontId="2"/>
  </si>
  <si>
    <r>
      <t>中小企業者住所(</t>
    </r>
    <r>
      <rPr>
        <b/>
        <sz val="11"/>
        <color rgb="FF0070C0"/>
        <rFont val="HG丸ｺﾞｼｯｸM-PRO"/>
        <family val="3"/>
        <charset val="128"/>
      </rPr>
      <t>任意</t>
    </r>
    <r>
      <rPr>
        <sz val="11"/>
        <color theme="1"/>
        <rFont val="HG丸ｺﾞｼｯｸM-PRO"/>
        <family val="3"/>
        <charset val="128"/>
      </rPr>
      <t>)</t>
    </r>
    <rPh sb="0" eb="2">
      <t>チュウショウ</t>
    </rPh>
    <rPh sb="2" eb="4">
      <t>キギョウ</t>
    </rPh>
    <rPh sb="4" eb="5">
      <t>シャ</t>
    </rPh>
    <rPh sb="5" eb="7">
      <t>ジュウショ</t>
    </rPh>
    <rPh sb="8" eb="10">
      <t>ニンイ</t>
    </rPh>
    <phoneticPr fontId="2"/>
  </si>
  <si>
    <t>永平寺町</t>
    <phoneticPr fontId="2"/>
  </si>
  <si>
    <t>池田町</t>
    <phoneticPr fontId="2"/>
  </si>
  <si>
    <t>南越前町</t>
    <phoneticPr fontId="2"/>
  </si>
  <si>
    <t>越前町</t>
    <phoneticPr fontId="2"/>
  </si>
  <si>
    <t>美浜町</t>
    <phoneticPr fontId="2"/>
  </si>
  <si>
    <t>高浜町</t>
    <phoneticPr fontId="2"/>
  </si>
  <si>
    <t>おおい町</t>
    <phoneticPr fontId="2"/>
  </si>
  <si>
    <t>若狭町</t>
    <phoneticPr fontId="2"/>
  </si>
  <si>
    <t>東村　新一</t>
    <rPh sb="0" eb="2">
      <t>ヒガシムラ</t>
    </rPh>
    <rPh sb="3" eb="5">
      <t>シンイチ</t>
    </rPh>
    <phoneticPr fontId="2"/>
  </si>
  <si>
    <t>各基準</t>
    <rPh sb="0" eb="1">
      <t>カク</t>
    </rPh>
    <rPh sb="1" eb="3">
      <t>キジュン</t>
    </rPh>
    <phoneticPr fontId="2"/>
  </si>
  <si>
    <t>市町村長又は特別区長から認定を受けた後、本認定の有効期間内に金融機関又は信用保証協会に対して、経営安定関連保証の申込みを行うことが必要です。</t>
    <phoneticPr fontId="2"/>
  </si>
  <si>
    <t>　【Ｃ】</t>
    <phoneticPr fontId="2"/>
  </si>
  <si>
    <t>-</t>
    <phoneticPr fontId="2"/>
  </si>
  <si>
    <t>（ロ）最近３か月間の売上高等の実績見込み【（（Ｂ＋Ｄ）ー（Ａ＋Ｃ））÷（Ｂ＋Ｄ）×100】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rPh sb="15" eb="17">
      <t>ジッセキ</t>
    </rPh>
    <rPh sb="17" eb="19">
      <t>ミコ</t>
    </rPh>
    <phoneticPr fontId="2"/>
  </si>
  <si>
    <t>＝</t>
    <phoneticPr fontId="2"/>
  </si>
  <si>
    <t>×　100</t>
    <phoneticPr fontId="2"/>
  </si>
  <si>
    <t>合計【B+D】</t>
    <rPh sb="0" eb="2">
      <t>ゴウケイ</t>
    </rPh>
    <phoneticPr fontId="2"/>
  </si>
  <si>
    <t>合計【A+C】</t>
    <rPh sb="0" eb="2">
      <t>ゴウケイ</t>
    </rPh>
    <phoneticPr fontId="2"/>
  </si>
  <si>
    <t>全体の売上高</t>
    <rPh sb="0" eb="1">
      <t>ゼン</t>
    </rPh>
    <rPh sb="1" eb="2">
      <t>カラダ</t>
    </rPh>
    <rPh sb="3" eb="4">
      <t>バイ</t>
    </rPh>
    <rPh sb="4" eb="5">
      <t>ウエ</t>
    </rPh>
    <rPh sb="5" eb="6">
      <t>タカ</t>
    </rPh>
    <phoneticPr fontId="2"/>
  </si>
  <si>
    <t>【減少率】</t>
    <rPh sb="1" eb="4">
      <t>ゲンショウリツ</t>
    </rPh>
    <phoneticPr fontId="2"/>
  </si>
  <si>
    <t>【売上高等の減少率】（ＢーＡ）÷Ｂ×100</t>
    <rPh sb="6" eb="9">
      <t>ゲンショウリツ</t>
    </rPh>
    <phoneticPr fontId="2"/>
  </si>
  <si>
    <t>※注１．最近３か月分実績及び前年同期分の売上高を計上すること。</t>
    <rPh sb="1" eb="2">
      <t>チュウ</t>
    </rPh>
    <rPh sb="4" eb="6">
      <t>サイキン</t>
    </rPh>
    <rPh sb="8" eb="9">
      <t>ツキ</t>
    </rPh>
    <rPh sb="9" eb="10">
      <t>ブン</t>
    </rPh>
    <rPh sb="10" eb="12">
      <t>ジッセキ</t>
    </rPh>
    <rPh sb="12" eb="13">
      <t>オヨ</t>
    </rPh>
    <rPh sb="14" eb="16">
      <t>ゼンネン</t>
    </rPh>
    <rPh sb="16" eb="18">
      <t>ドウキ</t>
    </rPh>
    <rPh sb="18" eb="19">
      <t>ブン</t>
    </rPh>
    <rPh sb="20" eb="22">
      <t>ウリアゲ</t>
    </rPh>
    <rPh sb="22" eb="23">
      <t>ダカ</t>
    </rPh>
    <rPh sb="24" eb="26">
      <t>ケイジョウ</t>
    </rPh>
    <phoneticPr fontId="2"/>
  </si>
  <si>
    <t>　　　　年　　月　　日</t>
    <rPh sb="4" eb="5">
      <t>トシ</t>
    </rPh>
    <rPh sb="7" eb="8">
      <t>ツキ</t>
    </rPh>
    <rPh sb="10" eb="11">
      <t>ヒ</t>
    </rPh>
    <phoneticPr fontId="2"/>
  </si>
  <si>
    <r>
      <t>代表者氏名(</t>
    </r>
    <r>
      <rPr>
        <b/>
        <sz val="11"/>
        <color rgb="FF0070C0"/>
        <rFont val="HG丸ｺﾞｼｯｸM-PRO"/>
        <family val="3"/>
        <charset val="128"/>
      </rPr>
      <t>任意</t>
    </r>
    <r>
      <rPr>
        <sz val="11"/>
        <color theme="1"/>
        <rFont val="HG丸ｺﾞｼｯｸM-PRO"/>
        <family val="3"/>
        <charset val="128"/>
      </rPr>
      <t>)</t>
    </r>
    <rPh sb="0" eb="3">
      <t>ダイヒョウシャ</t>
    </rPh>
    <rPh sb="3" eb="5">
      <t>シメイ</t>
    </rPh>
    <rPh sb="6" eb="8">
      <t>ニンイ</t>
    </rPh>
    <phoneticPr fontId="2"/>
  </si>
  <si>
    <t>千円</t>
  </si>
  <si>
    <t>千円</t>
    <phoneticPr fontId="2"/>
  </si>
  <si>
    <t>▲10％</t>
    <phoneticPr fontId="2"/>
  </si>
  <si>
    <t>※注１．最近１か月分実績並びにその後２か月間の見込み及び前年同期分の売上高を計上すること。</t>
    <rPh sb="1" eb="2">
      <t>チュウ</t>
    </rPh>
    <rPh sb="4" eb="6">
      <t>サイキン</t>
    </rPh>
    <rPh sb="8" eb="9">
      <t>ツキ</t>
    </rPh>
    <rPh sb="9" eb="10">
      <t>ブン</t>
    </rPh>
    <rPh sb="10" eb="12">
      <t>ジッセキ</t>
    </rPh>
    <rPh sb="12" eb="13">
      <t>ナラ</t>
    </rPh>
    <rPh sb="17" eb="18">
      <t>ゴ</t>
    </rPh>
    <rPh sb="20" eb="21">
      <t>ツキ</t>
    </rPh>
    <rPh sb="21" eb="22">
      <t>アイダ</t>
    </rPh>
    <rPh sb="23" eb="25">
      <t>ミコ</t>
    </rPh>
    <rPh sb="26" eb="27">
      <t>オヨ</t>
    </rPh>
    <rPh sb="28" eb="30">
      <t>ゼンネン</t>
    </rPh>
    <rPh sb="30" eb="32">
      <t>ドウキ</t>
    </rPh>
    <rPh sb="32" eb="33">
      <t>ブン</t>
    </rPh>
    <rPh sb="34" eb="36">
      <t>ウリアゲ</t>
    </rPh>
    <rPh sb="36" eb="37">
      <t>ダカ</t>
    </rPh>
    <rPh sb="38" eb="40">
      <t>ケイジョウ</t>
    </rPh>
    <phoneticPr fontId="2"/>
  </si>
  <si>
    <t>※5号は、別紙のみ(最近３か月の売上高実績)</t>
    <rPh sb="2" eb="3">
      <t>ゴウ</t>
    </rPh>
    <rPh sb="5" eb="7">
      <t>ベッシ</t>
    </rPh>
    <rPh sb="10" eb="12">
      <t>サイキン</t>
    </rPh>
    <rPh sb="14" eb="15">
      <t>ゲツ</t>
    </rPh>
    <rPh sb="16" eb="18">
      <t>ウリアゲ</t>
    </rPh>
    <rPh sb="18" eb="19">
      <t>ダカ</t>
    </rPh>
    <rPh sb="19" eb="21">
      <t>ジッセキ</t>
    </rPh>
    <phoneticPr fontId="2"/>
  </si>
  <si>
    <r>
      <t>最近1か月</t>
    </r>
    <r>
      <rPr>
        <sz val="11"/>
        <color theme="1"/>
        <rFont val="HG丸ｺﾞｼｯｸM-PRO"/>
        <family val="3"/>
        <charset val="128"/>
      </rPr>
      <t>（A）</t>
    </r>
    <rPh sb="0" eb="2">
      <t>サイキン</t>
    </rPh>
    <rPh sb="4" eb="5">
      <t>ゲツ</t>
    </rPh>
    <phoneticPr fontId="2"/>
  </si>
  <si>
    <t>売上高等実績（見込み）</t>
    <rPh sb="0" eb="2">
      <t>ウリアゲ</t>
    </rPh>
    <rPh sb="2" eb="3">
      <t>ダカ</t>
    </rPh>
    <rPh sb="3" eb="4">
      <t>トウ</t>
    </rPh>
    <rPh sb="4" eb="6">
      <t>ジッセキ</t>
    </rPh>
    <rPh sb="7" eb="9">
      <t>ミコミ</t>
    </rPh>
    <phoneticPr fontId="2"/>
  </si>
  <si>
    <t>売上高等実績</t>
    <rPh sb="0" eb="2">
      <t>ウリアゲ</t>
    </rPh>
    <rPh sb="2" eb="3">
      <t>ダカ</t>
    </rPh>
    <rPh sb="3" eb="4">
      <t>トウ</t>
    </rPh>
    <rPh sb="4" eb="6">
      <t>ジッセキ</t>
    </rPh>
    <phoneticPr fontId="2"/>
  </si>
  <si>
    <t>その後３か月比較</t>
    <rPh sb="2" eb="3">
      <t>ゴ</t>
    </rPh>
    <rPh sb="5" eb="6">
      <t>ゲツ</t>
    </rPh>
    <rPh sb="6" eb="8">
      <t>ヒカク</t>
    </rPh>
    <phoneticPr fontId="2"/>
  </si>
  <si>
    <t>最近３か月比較</t>
    <rPh sb="0" eb="2">
      <t>サイキン</t>
    </rPh>
    <rPh sb="4" eb="5">
      <t>ゲツ</t>
    </rPh>
    <rPh sb="5" eb="7">
      <t>ヒカク</t>
    </rPh>
    <phoneticPr fontId="2"/>
  </si>
  <si>
    <t>最近１か月</t>
    <rPh sb="0" eb="2">
      <t>サイキン</t>
    </rPh>
    <rPh sb="4" eb="5">
      <t>ゲツ</t>
    </rPh>
    <phoneticPr fontId="2"/>
  </si>
  <si>
    <t>最近３か月</t>
    <rPh sb="0" eb="2">
      <t>サイキン</t>
    </rPh>
    <rPh sb="4" eb="5">
      <t>ゲツ</t>
    </rPh>
    <phoneticPr fontId="2"/>
  </si>
  <si>
    <t>前年同期３か月</t>
    <rPh sb="0" eb="2">
      <t>ゼンネン</t>
    </rPh>
    <rPh sb="2" eb="4">
      <t>ドウキ</t>
    </rPh>
    <rPh sb="6" eb="7">
      <t>ゲツ</t>
    </rPh>
    <phoneticPr fontId="2"/>
  </si>
  <si>
    <t>上記に対応する
前年同期３か月</t>
    <rPh sb="0" eb="2">
      <t>ジョウキ</t>
    </rPh>
    <rPh sb="3" eb="5">
      <t>タイオウ</t>
    </rPh>
    <rPh sb="8" eb="10">
      <t>ゼンネン</t>
    </rPh>
    <rPh sb="10" eb="12">
      <t>ドウキ</t>
    </rPh>
    <rPh sb="14" eb="15">
      <t>ゲツ</t>
    </rPh>
    <phoneticPr fontId="2"/>
  </si>
  <si>
    <r>
      <rPr>
        <sz val="11"/>
        <rFont val="HG丸ｺﾞｼｯｸM-PRO"/>
        <family val="3"/>
        <charset val="128"/>
      </rPr>
      <t>（A)に対応する</t>
    </r>
    <r>
      <rPr>
        <b/>
        <sz val="11"/>
        <color rgb="FF0070C0"/>
        <rFont val="HG丸ｺﾞｼｯｸM-PRO"/>
        <family val="3"/>
        <charset val="128"/>
      </rPr>
      <t>前年同期</t>
    </r>
    <r>
      <rPr>
        <sz val="11"/>
        <color theme="1"/>
        <rFont val="HG丸ｺﾞｼｯｸM-PRO"/>
        <family val="3"/>
        <charset val="128"/>
      </rPr>
      <t>（B）</t>
    </r>
    <rPh sb="4" eb="6">
      <t>タイオウ</t>
    </rPh>
    <phoneticPr fontId="2"/>
  </si>
  <si>
    <r>
      <rPr>
        <sz val="11"/>
        <rFont val="HG丸ｺﾞｼｯｸM-PRO"/>
        <family val="3"/>
        <charset val="128"/>
      </rPr>
      <t>（C)に対応する</t>
    </r>
    <r>
      <rPr>
        <b/>
        <sz val="11"/>
        <color rgb="FF0070C0"/>
        <rFont val="HG丸ｺﾞｼｯｸM-PRO"/>
        <family val="3"/>
        <charset val="128"/>
      </rPr>
      <t>前年同期</t>
    </r>
    <r>
      <rPr>
        <sz val="11"/>
        <color theme="1"/>
        <rFont val="HG丸ｺﾞｼｯｸM-PRO"/>
        <family val="3"/>
        <charset val="128"/>
      </rPr>
      <t>（D）</t>
    </r>
    <rPh sb="4" eb="6">
      <t>タイオウ</t>
    </rPh>
    <rPh sb="8" eb="10">
      <t>ゼンネン</t>
    </rPh>
    <rPh sb="10" eb="12">
      <t>ドウキ</t>
    </rPh>
    <phoneticPr fontId="2"/>
  </si>
  <si>
    <t>最近１か月の売上高実績＋その後２か月の見込み</t>
    <rPh sb="0" eb="2">
      <t>サイキン</t>
    </rPh>
    <rPh sb="4" eb="5">
      <t>ゲツ</t>
    </rPh>
    <rPh sb="6" eb="8">
      <t>ウリアゲ</t>
    </rPh>
    <rPh sb="8" eb="9">
      <t>ダカ</t>
    </rPh>
    <rPh sb="9" eb="11">
      <t>ジッセキ</t>
    </rPh>
    <rPh sb="14" eb="15">
      <t>ゴ</t>
    </rPh>
    <rPh sb="17" eb="18">
      <t>ゲツ</t>
    </rPh>
    <rPh sb="19" eb="21">
      <t>ミコ</t>
    </rPh>
    <phoneticPr fontId="2"/>
  </si>
  <si>
    <t>←任意でご入力ください（申請書等に利用します）</t>
    <rPh sb="1" eb="3">
      <t>ニンイ</t>
    </rPh>
    <rPh sb="5" eb="7">
      <t>ニュウリョク</t>
    </rPh>
    <rPh sb="12" eb="15">
      <t>シンセイショ</t>
    </rPh>
    <rPh sb="15" eb="16">
      <t>トウ</t>
    </rPh>
    <rPh sb="17" eb="19">
      <t>リヨウ</t>
    </rPh>
    <phoneticPr fontId="2"/>
  </si>
  <si>
    <t>（Ｂ＋Ｄ）－（Ａ＋Ｃ）</t>
    <phoneticPr fontId="2"/>
  </si>
  <si>
    <t>ご注意：本ツールはすべての認定要件をカバーするものではありません。</t>
    <phoneticPr fontId="2"/>
  </si>
  <si>
    <t>住所</t>
    <rPh sb="0" eb="1">
      <t>ジュウ</t>
    </rPh>
    <rPh sb="1" eb="2">
      <t>ショ</t>
    </rPh>
    <phoneticPr fontId="2"/>
  </si>
  <si>
    <t>（イ）最近１か月間の売上高等【（Ｂ－Ａ）÷Ｂ×100】</t>
    <rPh sb="3" eb="5">
      <t>サイキン</t>
    </rPh>
    <rPh sb="7" eb="8">
      <t>ゲツ</t>
    </rPh>
    <rPh sb="8" eb="9">
      <t>アイダ</t>
    </rPh>
    <rPh sb="10" eb="12">
      <t>ウリアゲ</t>
    </rPh>
    <rPh sb="12" eb="13">
      <t>ダカ</t>
    </rPh>
    <rPh sb="13" eb="14">
      <t>トウ</t>
    </rPh>
    <phoneticPr fontId="2"/>
  </si>
  <si>
    <t>【Ｂ】</t>
    <phoneticPr fontId="2"/>
  </si>
  <si>
    <t>合計【Ｂ＋Ｄ】</t>
    <rPh sb="0" eb="2">
      <t>ゴウケイ</t>
    </rPh>
    <phoneticPr fontId="2"/>
  </si>
  <si>
    <t>合計【Ａ＋Ｃ】</t>
    <rPh sb="0" eb="2">
      <t>ゴウケイ</t>
    </rPh>
    <phoneticPr fontId="2"/>
  </si>
  <si>
    <t>Ａ：申込時点における最近３か月間の売上高等</t>
    <rPh sb="2" eb="4">
      <t>モウシコミ</t>
    </rPh>
    <rPh sb="4" eb="6">
      <t>ジテン</t>
    </rPh>
    <rPh sb="10" eb="12">
      <t>サイキン</t>
    </rPh>
    <rPh sb="14" eb="15">
      <t>ゲツ</t>
    </rPh>
    <rPh sb="15" eb="16">
      <t>アイダ</t>
    </rPh>
    <rPh sb="17" eb="19">
      <t>ウリアゲ</t>
    </rPh>
    <rPh sb="19" eb="20">
      <t>ダカ</t>
    </rPh>
    <rPh sb="20" eb="21">
      <t>トウ</t>
    </rPh>
    <phoneticPr fontId="2"/>
  </si>
  <si>
    <t>【Ａ】</t>
    <phoneticPr fontId="2"/>
  </si>
  <si>
    <t>ご利用可能な県制度
【経営安定資金保証】
【新型コロナウイルス感染症対応資金】</t>
    <rPh sb="1" eb="3">
      <t>リヨウ</t>
    </rPh>
    <rPh sb="3" eb="5">
      <t>カノウ</t>
    </rPh>
    <rPh sb="6" eb="7">
      <t>ケン</t>
    </rPh>
    <rPh sb="7" eb="9">
      <t>セイド</t>
    </rPh>
    <phoneticPr fontId="2"/>
  </si>
  <si>
    <t>▲ 5％</t>
    <phoneticPr fontId="2"/>
  </si>
  <si>
    <t>（小数点第２位以下切り捨て）</t>
    <phoneticPr fontId="2"/>
  </si>
  <si>
    <t>※各月千円以下切り捨て</t>
    <rPh sb="1" eb="3">
      <t>カクツキ</t>
    </rPh>
    <rPh sb="3" eb="5">
      <t>センエン</t>
    </rPh>
    <rPh sb="5" eb="7">
      <t>イカ</t>
    </rPh>
    <rPh sb="7" eb="8">
      <t>キ</t>
    </rPh>
    <rPh sb="9" eb="10">
      <t>ス</t>
    </rPh>
    <phoneticPr fontId="2"/>
  </si>
  <si>
    <t>（小数点第２位以下切り捨て）
（各月千円以下切り捨てで算出）</t>
    <rPh sb="16" eb="18">
      <t>カクツキ</t>
    </rPh>
    <rPh sb="18" eb="22">
      <t>センエンイカ</t>
    </rPh>
    <rPh sb="22" eb="23">
      <t>キ</t>
    </rPh>
    <rPh sb="24" eb="25">
      <t>ス</t>
    </rPh>
    <rPh sb="27" eb="29">
      <t>サンシュツ</t>
    </rPh>
    <phoneticPr fontId="2"/>
  </si>
  <si>
    <t>新型コロナウイルスに関する国の特別保証認定申請支援ツール（令和２年５月１１日更新）</t>
    <rPh sb="0" eb="2">
      <t>シンガタ</t>
    </rPh>
    <rPh sb="10" eb="11">
      <t>カン</t>
    </rPh>
    <rPh sb="13" eb="14">
      <t>クニ</t>
    </rPh>
    <rPh sb="15" eb="17">
      <t>トクベツ</t>
    </rPh>
    <rPh sb="17" eb="19">
      <t>ホショウ</t>
    </rPh>
    <rPh sb="19" eb="21">
      <t>ニンテイ</t>
    </rPh>
    <rPh sb="21" eb="23">
      <t>シンセイ</t>
    </rPh>
    <rPh sb="23" eb="25">
      <t>シエン</t>
    </rPh>
    <rPh sb="29" eb="31">
      <t>レイワ</t>
    </rPh>
    <rPh sb="32" eb="33">
      <t>ネン</t>
    </rPh>
    <rPh sb="34" eb="35">
      <t>ガツ</t>
    </rPh>
    <rPh sb="37" eb="38">
      <t>ニチ</t>
    </rPh>
    <rPh sb="38" eb="40">
      <t>コウシン</t>
    </rPh>
    <phoneticPr fontId="2"/>
  </si>
  <si>
    <t>（小数点第２位以下切り捨て）
（各月千円以下切り捨てで算出）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</si>
</sst>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%;&quot;▲ &quot;0.0%"/>
    <numFmt numFmtId="177" formatCode="ggge&quot;年&quot;m&quot;月末日&quot;"/>
    <numFmt numFmtId="178" formatCode="#,##0_ &quot;円&quot;"/>
    <numFmt numFmtId="179" formatCode="ggge&quot;年&quot;m&quot;月&quot;"/>
    <numFmt numFmtId="180" formatCode="ggge&quot;年&quot;m&quot;月 ～3か月&quot;"/>
    <numFmt numFmtId="181" formatCode="ggge&quot;年&quot;m&quot;月　～３か月&quot;"/>
    <numFmt numFmtId="182" formatCode="#,##0_ "/>
    <numFmt numFmtId="183" formatCode="#,##0_ \ &quot;千&quot;&quot;円&quot;"/>
    <numFmt numFmtId="184" formatCode="0.0%;\▲0.0%"/>
    <numFmt numFmtId="185" formatCode="ggge&quot;年&quot;m&quot;月&quot;d&quot;日&quot;"/>
    <numFmt numFmtId="186" formatCode="0.0%\(&quot;実&quot;&quot;績&quot;&quot;見&quot;&quot;込&quot;&quot;み&quot;\);\▲0.0%\(&quot;実&quot;&quot;績&quot;&quot;見&quot;&quot;込&quot;&quot;み&quot;\)"/>
    <numFmt numFmtId="187" formatCode="0.0%\(&quot;実&quot;&quot;績&quot;\);\▲0.0%\(&quot;実&quot;&quot;績&quot;\)"/>
    <numFmt numFmtId="188" formatCode="0.0%"/>
  </numFmts>
  <fonts count="4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8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2"/>
      <color theme="8"/>
      <name val="HG丸ｺﾞｼｯｸM-PRO"/>
      <family val="3"/>
      <charset val="128"/>
    </font>
    <font>
      <b/>
      <sz val="11"/>
      <color rgb="FFFF0000"/>
      <name val="HGP創英角ﾎﾟｯﾌﾟ体"/>
      <family val="3"/>
      <charset val="128"/>
    </font>
    <font>
      <b/>
      <sz val="11"/>
      <color rgb="FF0070C0"/>
      <name val="HG丸ｺﾞｼｯｸM-PRO"/>
      <family val="3"/>
      <charset val="128"/>
    </font>
    <font>
      <b/>
      <sz val="11"/>
      <color rgb="FF7030A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1"/>
      <color theme="1"/>
      <name val="Yu Gothic"/>
      <family val="3"/>
      <scheme val="minor"/>
    </font>
    <font>
      <b/>
      <u/>
      <sz val="12"/>
      <color theme="1"/>
      <name val="Yu Gothic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.5"/>
      <color theme="1"/>
      <name val="Yu Gothic"/>
      <family val="3"/>
      <charset val="128"/>
      <scheme val="minor"/>
    </font>
    <font>
      <b/>
      <sz val="10.5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u val="double"/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4"/>
      <color theme="10"/>
      <name val="Yu Gothic"/>
      <family val="2"/>
      <scheme val="minor"/>
    </font>
    <font>
      <sz val="9"/>
      <color theme="1"/>
      <name val="Yu Gothic"/>
      <family val="2"/>
      <scheme val="minor"/>
    </font>
    <font>
      <sz val="11"/>
      <color theme="1"/>
      <name val="游ゴシック"/>
      <family val="2"/>
      <charset val="128"/>
    </font>
    <font>
      <sz val="10"/>
      <color rgb="FF000000"/>
      <name val="MS Gothic"/>
      <family val="3"/>
      <charset val="128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22"/>
      <color rgb="FFFF0000"/>
      <name val="ＭＳ ゴシック"/>
      <family val="3"/>
      <charset val="128"/>
    </font>
    <font>
      <sz val="18"/>
      <color theme="1"/>
      <name val="HGP創英角ﾎﾟｯﾌﾟ体"/>
      <family val="3"/>
      <charset val="128"/>
    </font>
    <font>
      <sz val="8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0F0F4"/>
        <bgColor rgb="FFFFFFFF"/>
      </patternFill>
    </fill>
    <fill>
      <patternFill patternType="solid">
        <fgColor rgb="FFFFFFFF"/>
        <bgColor rgb="FFFFFFFF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71">
    <xf numFmtId="0" fontId="0" fillId="0" borderId="0" xfId="0"/>
    <xf numFmtId="49" fontId="30" fillId="8" borderId="36" xfId="0" applyNumberFormat="1" applyFont="1" applyFill="1" applyBorder="1" applyAlignment="1">
      <alignment horizontal="left"/>
    </xf>
    <xf numFmtId="49" fontId="30" fillId="9" borderId="36" xfId="0" applyNumberFormat="1" applyFont="1" applyFill="1" applyBorder="1" applyAlignment="1">
      <alignment horizontal="left"/>
    </xf>
    <xf numFmtId="178" fontId="6" fillId="6" borderId="30" xfId="0" applyNumberFormat="1" applyFont="1" applyFill="1" applyBorder="1" applyAlignment="1" applyProtection="1">
      <alignment horizontal="right" vertical="center" indent="1" shrinkToFit="1"/>
      <protection locked="0"/>
    </xf>
    <xf numFmtId="178" fontId="6" fillId="6" borderId="31" xfId="0" applyNumberFormat="1" applyFont="1" applyFill="1" applyBorder="1" applyAlignment="1" applyProtection="1">
      <alignment horizontal="right" vertical="center" indent="1" shrinkToFit="1"/>
      <protection locked="0"/>
    </xf>
    <xf numFmtId="178" fontId="6" fillId="6" borderId="32" xfId="0" applyNumberFormat="1" applyFont="1" applyFill="1" applyBorder="1" applyAlignment="1" applyProtection="1">
      <alignment horizontal="right" vertical="center" indent="1" shrinkToFit="1"/>
      <protection locked="0"/>
    </xf>
    <xf numFmtId="0" fontId="6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79" fontId="6" fillId="0" borderId="33" xfId="0" applyNumberFormat="1" applyFont="1" applyBorder="1" applyAlignment="1" applyProtection="1">
      <alignment horizontal="distributed" vertical="center" indent="1"/>
    </xf>
    <xf numFmtId="0" fontId="6" fillId="0" borderId="46" xfId="0" applyFont="1" applyBorder="1" applyAlignment="1" applyProtection="1">
      <alignment horizontal="distributed" vertical="center" indent="1"/>
    </xf>
    <xf numFmtId="179" fontId="6" fillId="0" borderId="33" xfId="0" applyNumberFormat="1" applyFont="1" applyBorder="1" applyAlignment="1" applyProtection="1">
      <alignment horizontal="distributed" vertical="center" indent="1" shrinkToFit="1"/>
    </xf>
    <xf numFmtId="179" fontId="6" fillId="0" borderId="29" xfId="0" applyNumberFormat="1" applyFont="1" applyBorder="1" applyAlignment="1" applyProtection="1">
      <alignment horizontal="distributed" vertical="center" indent="1"/>
    </xf>
    <xf numFmtId="0" fontId="6" fillId="0" borderId="47" xfId="0" applyFont="1" applyFill="1" applyBorder="1" applyAlignment="1" applyProtection="1">
      <alignment horizontal="distributed" vertical="center" indent="1"/>
    </xf>
    <xf numFmtId="179" fontId="6" fillId="0" borderId="29" xfId="0" applyNumberFormat="1" applyFont="1" applyBorder="1" applyAlignment="1" applyProtection="1">
      <alignment horizontal="distributed" vertical="center" indent="1" shrinkToFit="1"/>
    </xf>
    <xf numFmtId="179" fontId="6" fillId="0" borderId="27" xfId="0" applyNumberFormat="1" applyFont="1" applyBorder="1" applyAlignment="1" applyProtection="1">
      <alignment horizontal="distributed" vertical="center" indent="1"/>
    </xf>
    <xf numFmtId="0" fontId="6" fillId="0" borderId="25" xfId="0" applyFont="1" applyBorder="1" applyAlignment="1" applyProtection="1">
      <alignment horizontal="distributed" vertical="center" indent="1"/>
    </xf>
    <xf numFmtId="179" fontId="6" fillId="0" borderId="27" xfId="0" applyNumberFormat="1" applyFont="1" applyBorder="1" applyAlignment="1" applyProtection="1">
      <alignment horizontal="distributed" vertical="center" indent="1" shrinkToFit="1"/>
    </xf>
    <xf numFmtId="178" fontId="6" fillId="7" borderId="56" xfId="0" applyNumberFormat="1" applyFont="1" applyFill="1" applyBorder="1" applyAlignment="1" applyProtection="1">
      <alignment horizontal="right" vertical="center" indent="1" shrinkToFit="1"/>
    </xf>
    <xf numFmtId="178" fontId="6" fillId="7" borderId="35" xfId="0" applyNumberFormat="1" applyFont="1" applyFill="1" applyBorder="1" applyAlignment="1" applyProtection="1">
      <alignment horizontal="right" vertical="center" indent="1" shrinkToFit="1"/>
    </xf>
    <xf numFmtId="176" fontId="16" fillId="0" borderId="0" xfId="1" applyNumberFormat="1" applyFont="1" applyFill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179" fontId="6" fillId="0" borderId="25" xfId="0" applyNumberFormat="1" applyFont="1" applyBorder="1" applyAlignment="1" applyProtection="1">
      <alignment horizontal="distributed" vertical="center" indent="1"/>
    </xf>
    <xf numFmtId="178" fontId="6" fillId="7" borderId="55" xfId="0" applyNumberFormat="1" applyFont="1" applyFill="1" applyBorder="1" applyAlignment="1" applyProtection="1">
      <alignment horizontal="right" vertical="center" indent="1" shrinkToFit="1"/>
    </xf>
    <xf numFmtId="0" fontId="6" fillId="0" borderId="5" xfId="0" applyFont="1" applyBorder="1" applyAlignment="1" applyProtection="1">
      <alignment horizontal="center" vertical="center" shrinkToFit="1"/>
    </xf>
    <xf numFmtId="178" fontId="6" fillId="7" borderId="1" xfId="0" applyNumberFormat="1" applyFont="1" applyFill="1" applyBorder="1" applyAlignment="1" applyProtection="1">
      <alignment horizontal="right" vertical="center" indent="1" shrinkToFit="1"/>
    </xf>
    <xf numFmtId="0" fontId="6" fillId="0" borderId="23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left" vertical="top"/>
    </xf>
    <xf numFmtId="0" fontId="20" fillId="0" borderId="23" xfId="0" applyFont="1" applyBorder="1" applyAlignment="1" applyProtection="1">
      <alignment horizontal="left" vertical="center"/>
    </xf>
    <xf numFmtId="0" fontId="6" fillId="0" borderId="2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distributed" vertical="center" indent="2"/>
    </xf>
    <xf numFmtId="0" fontId="5" fillId="0" borderId="0" xfId="0" applyFont="1" applyFill="1" applyBorder="1" applyAlignment="1" applyProtection="1">
      <alignment horizontal="distributed" vertical="center" indent="2"/>
    </xf>
    <xf numFmtId="0" fontId="5" fillId="0" borderId="0" xfId="0" applyFont="1" applyBorder="1" applyAlignment="1" applyProtection="1">
      <alignment horizontal="distributed" vertical="center" indent="2"/>
    </xf>
    <xf numFmtId="0" fontId="5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distributed" vertical="center" indent="2"/>
    </xf>
    <xf numFmtId="0" fontId="8" fillId="0" borderId="0" xfId="0" applyFont="1" applyFill="1" applyBorder="1" applyAlignment="1" applyProtection="1">
      <alignment horizontal="distributed" vertical="center" indent="2"/>
    </xf>
    <xf numFmtId="0" fontId="8" fillId="0" borderId="9" xfId="0" applyFont="1" applyBorder="1" applyAlignment="1" applyProtection="1">
      <alignment horizontal="distributed" vertical="center" indent="2"/>
    </xf>
    <xf numFmtId="0" fontId="6" fillId="0" borderId="10" xfId="0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2" borderId="22" xfId="0" applyFont="1" applyFill="1" applyBorder="1" applyAlignment="1" applyProtection="1">
      <alignment horizontal="distributed" vertical="center" indent="1" shrinkToFit="1"/>
    </xf>
    <xf numFmtId="181" fontId="6" fillId="2" borderId="1" xfId="0" applyNumberFormat="1" applyFont="1" applyFill="1" applyBorder="1" applyAlignment="1" applyProtection="1">
      <alignment horizontal="left" vertical="center" shrinkToFit="1"/>
    </xf>
    <xf numFmtId="0" fontId="6" fillId="2" borderId="1" xfId="0" applyFont="1" applyFill="1" applyBorder="1" applyAlignment="1" applyProtection="1">
      <alignment horizontal="distributed" vertical="center" indent="1" shrinkToFit="1"/>
    </xf>
    <xf numFmtId="180" fontId="6" fillId="2" borderId="28" xfId="0" applyNumberFormat="1" applyFont="1" applyFill="1" applyBorder="1" applyAlignment="1" applyProtection="1">
      <alignment vertical="center" shrinkToFit="1"/>
    </xf>
    <xf numFmtId="180" fontId="6" fillId="2" borderId="54" xfId="0" applyNumberFormat="1" applyFont="1" applyFill="1" applyBorder="1" applyAlignment="1" applyProtection="1">
      <alignment vertical="center" shrinkToFit="1"/>
    </xf>
    <xf numFmtId="178" fontId="6" fillId="3" borderId="2" xfId="0" applyNumberFormat="1" applyFont="1" applyFill="1" applyBorder="1" applyAlignment="1" applyProtection="1">
      <alignment horizontal="right" vertical="center" indent="1" shrinkToFit="1"/>
    </xf>
    <xf numFmtId="178" fontId="6" fillId="3" borderId="50" xfId="0" applyNumberFormat="1" applyFont="1" applyFill="1" applyBorder="1" applyAlignment="1" applyProtection="1">
      <alignment horizontal="right" vertical="center" indent="1" shrinkToFit="1"/>
    </xf>
    <xf numFmtId="179" fontId="0" fillId="0" borderId="0" xfId="0" applyNumberFormat="1"/>
    <xf numFmtId="176" fontId="42" fillId="5" borderId="7" xfId="1" applyNumberFormat="1" applyFont="1" applyFill="1" applyBorder="1" applyAlignment="1" applyProtection="1">
      <alignment horizontal="right" vertical="center" shrinkToFit="1"/>
    </xf>
    <xf numFmtId="176" fontId="42" fillId="5" borderId="4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Fill="1" applyBorder="1" applyProtection="1"/>
    <xf numFmtId="0" fontId="6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22" fillId="0" borderId="26" xfId="0" applyFont="1" applyBorder="1" applyProtection="1"/>
    <xf numFmtId="0" fontId="22" fillId="0" borderId="35" xfId="0" applyFont="1" applyBorder="1" applyProtection="1"/>
    <xf numFmtId="0" fontId="22" fillId="0" borderId="3" xfId="0" applyFont="1" applyBorder="1" applyProtection="1"/>
    <xf numFmtId="0" fontId="22" fillId="0" borderId="0" xfId="0" applyFont="1" applyBorder="1" applyProtection="1"/>
    <xf numFmtId="0" fontId="22" fillId="0" borderId="7" xfId="0" applyFont="1" applyBorder="1" applyProtection="1"/>
    <xf numFmtId="0" fontId="25" fillId="0" borderId="0" xfId="0" applyFont="1" applyAlignment="1" applyProtection="1"/>
    <xf numFmtId="0" fontId="0" fillId="0" borderId="37" xfId="0" applyBorder="1" applyProtection="1"/>
    <xf numFmtId="0" fontId="0" fillId="0" borderId="24" xfId="0" applyBorder="1" applyProtection="1"/>
    <xf numFmtId="0" fontId="0" fillId="0" borderId="38" xfId="0" applyBorder="1" applyProtection="1"/>
    <xf numFmtId="0" fontId="19" fillId="0" borderId="39" xfId="0" applyFont="1" applyBorder="1" applyAlignment="1" applyProtection="1">
      <alignment horizontal="left" indent="1"/>
    </xf>
    <xf numFmtId="0" fontId="0" fillId="0" borderId="0" xfId="0" applyBorder="1" applyProtection="1"/>
    <xf numFmtId="0" fontId="0" fillId="0" borderId="40" xfId="0" applyBorder="1" applyProtection="1"/>
    <xf numFmtId="0" fontId="0" fillId="0" borderId="39" xfId="0" applyBorder="1" applyProtection="1"/>
    <xf numFmtId="0" fontId="33" fillId="0" borderId="40" xfId="0" applyFont="1" applyBorder="1" applyAlignment="1" applyProtection="1">
      <alignment horizontal="right"/>
    </xf>
    <xf numFmtId="0" fontId="37" fillId="0" borderId="0" xfId="0" applyFont="1" applyBorder="1" applyAlignment="1" applyProtection="1">
      <alignment horizontal="center" vertical="center"/>
    </xf>
    <xf numFmtId="0" fontId="22" fillId="0" borderId="42" xfId="0" applyFont="1" applyBorder="1" applyProtection="1"/>
    <xf numFmtId="0" fontId="0" fillId="0" borderId="39" xfId="0" applyFill="1" applyBorder="1" applyProtection="1"/>
    <xf numFmtId="0" fontId="0" fillId="0" borderId="40" xfId="0" applyFill="1" applyBorder="1" applyProtection="1"/>
    <xf numFmtId="182" fontId="0" fillId="0" borderId="0" xfId="0" applyNumberFormat="1" applyFill="1" applyBorder="1" applyAlignment="1" applyProtection="1">
      <alignment shrinkToFit="1"/>
    </xf>
    <xf numFmtId="0" fontId="33" fillId="0" borderId="0" xfId="0" applyFont="1" applyFill="1" applyProtection="1"/>
    <xf numFmtId="0" fontId="0" fillId="0" borderId="0" xfId="0" applyFill="1" applyBorder="1" applyAlignment="1" applyProtection="1">
      <alignment shrinkToFit="1"/>
    </xf>
    <xf numFmtId="182" fontId="0" fillId="0" borderId="0" xfId="0" applyNumberFormat="1" applyFill="1" applyBorder="1" applyAlignment="1" applyProtection="1"/>
    <xf numFmtId="182" fontId="0" fillId="0" borderId="40" xfId="0" applyNumberFormat="1" applyFill="1" applyBorder="1" applyAlignment="1" applyProtection="1"/>
    <xf numFmtId="0" fontId="0" fillId="0" borderId="0" xfId="0" applyFill="1" applyBorder="1" applyAlignment="1" applyProtection="1">
      <alignment horizontal="right"/>
    </xf>
    <xf numFmtId="0" fontId="22" fillId="0" borderId="0" xfId="0" applyFont="1" applyFill="1" applyBorder="1" applyProtection="1"/>
    <xf numFmtId="0" fontId="0" fillId="0" borderId="41" xfId="0" applyFill="1" applyBorder="1" applyProtection="1"/>
    <xf numFmtId="0" fontId="0" fillId="0" borderId="42" xfId="0" applyFill="1" applyBorder="1" applyProtection="1"/>
    <xf numFmtId="0" fontId="0" fillId="0" borderId="43" xfId="0" applyFill="1" applyBorder="1" applyProtection="1"/>
    <xf numFmtId="0" fontId="0" fillId="0" borderId="42" xfId="0" applyBorder="1" applyProtection="1"/>
    <xf numFmtId="0" fontId="36" fillId="0" borderId="6" xfId="0" applyFont="1" applyFill="1" applyBorder="1" applyProtection="1"/>
    <xf numFmtId="0" fontId="22" fillId="0" borderId="6" xfId="0" applyFont="1" applyFill="1" applyBorder="1" applyProtection="1"/>
    <xf numFmtId="0" fontId="3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42" xfId="0" applyFont="1" applyFill="1" applyBorder="1" applyAlignment="1" applyProtection="1">
      <alignment vertical="center"/>
    </xf>
    <xf numFmtId="0" fontId="34" fillId="0" borderId="0" xfId="0" applyFont="1" applyFill="1" applyProtection="1"/>
    <xf numFmtId="0" fontId="0" fillId="0" borderId="0" xfId="0" applyFill="1" applyProtection="1"/>
    <xf numFmtId="182" fontId="0" fillId="0" borderId="6" xfId="0" applyNumberFormat="1" applyFill="1" applyBorder="1" applyAlignment="1" applyProtection="1">
      <alignment horizontal="center" vertical="center" shrinkToFit="1"/>
    </xf>
    <xf numFmtId="0" fontId="0" fillId="0" borderId="6" xfId="0" applyFill="1" applyBorder="1" applyAlignment="1" applyProtection="1">
      <alignment horizontal="center" vertical="center"/>
    </xf>
    <xf numFmtId="0" fontId="22" fillId="0" borderId="0" xfId="0" applyFont="1" applyFill="1" applyProtection="1"/>
    <xf numFmtId="0" fontId="22" fillId="0" borderId="0" xfId="0" applyFont="1" applyAlignment="1" applyProtection="1">
      <alignment vertical="center"/>
    </xf>
    <xf numFmtId="182" fontId="22" fillId="0" borderId="0" xfId="0" applyNumberFormat="1" applyFont="1" applyFill="1" applyBorder="1" applyAlignment="1" applyProtection="1">
      <alignment horizontal="center" shrinkToFit="1"/>
    </xf>
    <xf numFmtId="0" fontId="40" fillId="0" borderId="0" xfId="0" applyFont="1" applyProtection="1"/>
    <xf numFmtId="0" fontId="22" fillId="0" borderId="5" xfId="0" applyFont="1" applyBorder="1" applyProtection="1"/>
    <xf numFmtId="0" fontId="22" fillId="0" borderId="6" xfId="0" applyFont="1" applyBorder="1" applyProtection="1"/>
    <xf numFmtId="0" fontId="22" fillId="0" borderId="4" xfId="0" applyFont="1" applyBorder="1" applyProtection="1"/>
    <xf numFmtId="0" fontId="31" fillId="0" borderId="0" xfId="0" applyFont="1" applyProtection="1"/>
    <xf numFmtId="0" fontId="22" fillId="0" borderId="0" xfId="0" applyFont="1" applyAlignment="1" applyProtection="1">
      <alignment vertical="top" wrapText="1"/>
    </xf>
    <xf numFmtId="0" fontId="33" fillId="0" borderId="0" xfId="0" applyFont="1" applyProtection="1"/>
    <xf numFmtId="0" fontId="39" fillId="0" borderId="0" xfId="0" applyFont="1" applyProtection="1"/>
    <xf numFmtId="179" fontId="6" fillId="0" borderId="0" xfId="0" applyNumberFormat="1" applyFont="1" applyFill="1" applyBorder="1" applyAlignment="1" applyProtection="1">
      <alignment vertical="center" shrinkToFit="1"/>
    </xf>
    <xf numFmtId="0" fontId="35" fillId="0" borderId="0" xfId="0" applyFont="1" applyFill="1" applyProtection="1"/>
    <xf numFmtId="182" fontId="22" fillId="0" borderId="0" xfId="0" applyNumberFormat="1" applyFont="1" applyFill="1" applyBorder="1" applyAlignment="1" applyProtection="1">
      <alignment horizontal="center"/>
    </xf>
    <xf numFmtId="0" fontId="28" fillId="0" borderId="0" xfId="0" applyFont="1" applyAlignment="1" applyProtection="1">
      <alignment horizontal="right"/>
    </xf>
    <xf numFmtId="0" fontId="29" fillId="0" borderId="0" xfId="0" applyFont="1" applyFill="1" applyProtection="1"/>
    <xf numFmtId="0" fontId="0" fillId="0" borderId="0" xfId="0" applyAlignment="1" applyProtection="1">
      <alignment horizontal="distributed"/>
    </xf>
    <xf numFmtId="0" fontId="6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Protection="1"/>
    <xf numFmtId="0" fontId="31" fillId="0" borderId="0" xfId="0" applyFont="1" applyFill="1" applyBorder="1" applyProtection="1"/>
    <xf numFmtId="0" fontId="31" fillId="0" borderId="40" xfId="0" applyFont="1" applyFill="1" applyBorder="1" applyProtection="1"/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188" fontId="0" fillId="0" borderId="0" xfId="0" applyNumberFormat="1" applyFill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3" fillId="0" borderId="0" xfId="0" applyFont="1" applyAlignment="1" applyProtection="1">
      <alignment horizontal="center" vertical="center"/>
    </xf>
    <xf numFmtId="182" fontId="0" fillId="0" borderId="0" xfId="0" applyNumberFormat="1" applyFill="1" applyBorder="1" applyAlignment="1" applyProtection="1">
      <alignment horizontal="center" vertical="center" shrinkToFit="1"/>
    </xf>
    <xf numFmtId="0" fontId="43" fillId="0" borderId="23" xfId="0" applyFont="1" applyBorder="1" applyAlignment="1" applyProtection="1">
      <alignment horizontal="center" vertical="top"/>
    </xf>
    <xf numFmtId="0" fontId="28" fillId="0" borderId="0" xfId="0" applyFont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distributed" vertical="center" indent="1"/>
    </xf>
    <xf numFmtId="0" fontId="5" fillId="0" borderId="7" xfId="0" applyFont="1" applyFill="1" applyBorder="1" applyAlignment="1" applyProtection="1">
      <alignment horizontal="distributed" vertical="center" indent="1"/>
    </xf>
    <xf numFmtId="0" fontId="5" fillId="2" borderId="3" xfId="0" applyFont="1" applyFill="1" applyBorder="1" applyAlignment="1" applyProtection="1">
      <alignment horizontal="distributed" vertical="center" indent="2"/>
    </xf>
    <xf numFmtId="0" fontId="5" fillId="2" borderId="0" xfId="0" applyFont="1" applyFill="1" applyBorder="1" applyAlignment="1" applyProtection="1">
      <alignment horizontal="distributed" vertical="center" indent="2"/>
    </xf>
    <xf numFmtId="0" fontId="5" fillId="2" borderId="9" xfId="0" applyFont="1" applyFill="1" applyBorder="1" applyAlignment="1" applyProtection="1">
      <alignment horizontal="distributed" vertical="center" indent="2"/>
    </xf>
    <xf numFmtId="0" fontId="8" fillId="0" borderId="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distributed" vertical="center" indent="1"/>
    </xf>
    <xf numFmtId="0" fontId="5" fillId="2" borderId="7" xfId="0" applyFont="1" applyFill="1" applyBorder="1" applyAlignment="1" applyProtection="1">
      <alignment horizontal="distributed" vertical="center" indent="1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distributed" vertical="center" indent="4"/>
    </xf>
    <xf numFmtId="0" fontId="4" fillId="2" borderId="0" xfId="0" applyFont="1" applyFill="1" applyBorder="1" applyAlignment="1" applyProtection="1">
      <alignment horizontal="distributed" vertical="center" indent="4"/>
    </xf>
    <xf numFmtId="0" fontId="4" fillId="2" borderId="9" xfId="0" applyFont="1" applyFill="1" applyBorder="1" applyAlignment="1" applyProtection="1">
      <alignment horizontal="distributed" vertical="center" indent="4"/>
    </xf>
    <xf numFmtId="0" fontId="0" fillId="0" borderId="15" xfId="0" applyFill="1" applyBorder="1" applyProtection="1"/>
    <xf numFmtId="0" fontId="0" fillId="0" borderId="0" xfId="0" applyFill="1" applyBorder="1" applyProtection="1"/>
    <xf numFmtId="0" fontId="0" fillId="0" borderId="9" xfId="0" applyFill="1" applyBorder="1" applyProtection="1"/>
    <xf numFmtId="177" fontId="11" fillId="2" borderId="22" xfId="0" applyNumberFormat="1" applyFont="1" applyFill="1" applyBorder="1" applyAlignment="1" applyProtection="1">
      <alignment horizontal="center" vertical="center" shrinkToFit="1"/>
    </xf>
    <xf numFmtId="177" fontId="11" fillId="2" borderId="35" xfId="0" applyNumberFormat="1" applyFont="1" applyFill="1" applyBorder="1" applyAlignment="1" applyProtection="1">
      <alignment horizontal="center" vertical="center" shrinkToFit="1"/>
    </xf>
    <xf numFmtId="0" fontId="6" fillId="0" borderId="45" xfId="0" applyFont="1" applyBorder="1" applyAlignment="1" applyProtection="1">
      <alignment horizontal="distributed" vertical="center"/>
    </xf>
    <xf numFmtId="0" fontId="6" fillId="0" borderId="51" xfId="0" applyFont="1" applyBorder="1" applyAlignment="1" applyProtection="1">
      <alignment horizontal="distributed" vertical="center"/>
    </xf>
    <xf numFmtId="0" fontId="6" fillId="6" borderId="49" xfId="0" applyFont="1" applyFill="1" applyBorder="1" applyAlignment="1" applyProtection="1">
      <alignment horizontal="center" vertical="center" shrinkToFit="1"/>
      <protection locked="0"/>
    </xf>
    <xf numFmtId="0" fontId="6" fillId="6" borderId="58" xfId="0" applyFont="1" applyFill="1" applyBorder="1" applyAlignment="1" applyProtection="1">
      <alignment horizontal="center" vertical="center" shrinkToFit="1"/>
      <protection locked="0"/>
    </xf>
    <xf numFmtId="177" fontId="6" fillId="6" borderId="48" xfId="0" applyNumberFormat="1" applyFont="1" applyFill="1" applyBorder="1" applyAlignment="1" applyProtection="1">
      <alignment horizontal="center" vertical="center" shrinkToFit="1"/>
      <protection locked="0"/>
    </xf>
    <xf numFmtId="177" fontId="6" fillId="6" borderId="6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distributed" vertical="center" indent="2"/>
    </xf>
    <xf numFmtId="0" fontId="6" fillId="2" borderId="0" xfId="0" applyFont="1" applyFill="1" applyBorder="1" applyAlignment="1" applyProtection="1">
      <alignment horizontal="distributed" vertical="center" indent="2"/>
    </xf>
    <xf numFmtId="0" fontId="6" fillId="2" borderId="9" xfId="0" applyFont="1" applyFill="1" applyBorder="1" applyAlignment="1" applyProtection="1">
      <alignment horizontal="distributed" vertical="center" indent="2"/>
    </xf>
    <xf numFmtId="177" fontId="6" fillId="2" borderId="35" xfId="0" applyNumberFormat="1" applyFont="1" applyFill="1" applyBorder="1" applyAlignment="1" applyProtection="1">
      <alignment horizontal="center" vertical="center" shrinkToFit="1"/>
    </xf>
    <xf numFmtId="0" fontId="27" fillId="2" borderId="15" xfId="5" applyFont="1" applyFill="1" applyBorder="1" applyAlignment="1" applyProtection="1">
      <alignment horizontal="distributed" vertical="center" indent="2"/>
    </xf>
    <xf numFmtId="0" fontId="27" fillId="2" borderId="0" xfId="5" applyFont="1" applyFill="1" applyBorder="1" applyAlignment="1" applyProtection="1">
      <alignment horizontal="distributed" vertical="center" indent="2"/>
    </xf>
    <xf numFmtId="0" fontId="27" fillId="2" borderId="9" xfId="5" applyFont="1" applyFill="1" applyBorder="1" applyAlignment="1" applyProtection="1">
      <alignment horizontal="distributed" vertical="center" indent="2"/>
    </xf>
    <xf numFmtId="0" fontId="13" fillId="0" borderId="57" xfId="0" applyFont="1" applyBorder="1" applyAlignment="1" applyProtection="1">
      <alignment horizontal="center" vertical="center" textRotation="255"/>
    </xf>
    <xf numFmtId="0" fontId="13" fillId="0" borderId="50" xfId="0" applyFont="1" applyBorder="1" applyAlignment="1" applyProtection="1">
      <alignment horizontal="center" vertical="center" textRotation="255"/>
    </xf>
    <xf numFmtId="0" fontId="13" fillId="0" borderId="2" xfId="0" applyFont="1" applyBorder="1" applyAlignment="1" applyProtection="1">
      <alignment horizontal="center" vertical="center" textRotation="255"/>
    </xf>
    <xf numFmtId="0" fontId="6" fillId="0" borderId="50" xfId="0" applyFont="1" applyBorder="1" applyAlignment="1" applyProtection="1">
      <alignment horizontal="distributed" vertical="center" wrapText="1" indent="1"/>
    </xf>
    <xf numFmtId="0" fontId="6" fillId="0" borderId="50" xfId="0" applyFont="1" applyBorder="1" applyAlignment="1" applyProtection="1">
      <alignment horizontal="distributed" vertical="center" indent="1"/>
    </xf>
    <xf numFmtId="0" fontId="6" fillId="0" borderId="2" xfId="0" applyFont="1" applyBorder="1" applyAlignment="1" applyProtection="1">
      <alignment horizontal="distributed" vertical="center" inden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distributed" vertical="center"/>
    </xf>
    <xf numFmtId="0" fontId="6" fillId="0" borderId="44" xfId="0" applyFont="1" applyBorder="1" applyAlignment="1" applyProtection="1">
      <alignment horizontal="distributed" vertical="center"/>
    </xf>
    <xf numFmtId="0" fontId="6" fillId="6" borderId="53" xfId="0" applyFont="1" applyFill="1" applyBorder="1" applyAlignment="1" applyProtection="1">
      <alignment horizontal="center" vertical="center" shrinkToFit="1"/>
      <protection locked="0"/>
    </xf>
    <xf numFmtId="0" fontId="6" fillId="6" borderId="59" xfId="0" applyFont="1" applyFill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distributed" vertical="center"/>
    </xf>
    <xf numFmtId="0" fontId="6" fillId="0" borderId="24" xfId="0" applyFont="1" applyBorder="1" applyAlignment="1" applyProtection="1">
      <alignment horizontal="distributed" vertical="center"/>
    </xf>
    <xf numFmtId="0" fontId="6" fillId="0" borderId="51" xfId="0" applyFont="1" applyBorder="1" applyAlignment="1" applyProtection="1">
      <alignment horizontal="distributed" vertical="center" indent="1"/>
    </xf>
    <xf numFmtId="0" fontId="6" fillId="0" borderId="42" xfId="0" applyFont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textRotation="255" wrapText="1"/>
    </xf>
    <xf numFmtId="0" fontId="8" fillId="0" borderId="15" xfId="0" applyFont="1" applyFill="1" applyBorder="1" applyAlignment="1" applyProtection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54" xfId="0" applyFont="1" applyFill="1" applyBorder="1" applyAlignment="1" applyProtection="1">
      <alignment horizontal="center" vertical="center" shrinkToFit="1"/>
    </xf>
    <xf numFmtId="0" fontId="10" fillId="4" borderId="11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21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0" fillId="4" borderId="16" xfId="0" applyFont="1" applyFill="1" applyBorder="1" applyAlignment="1" applyProtection="1">
      <alignment horizontal="center" vertical="center"/>
    </xf>
    <xf numFmtId="0" fontId="43" fillId="0" borderId="61" xfId="0" applyFont="1" applyBorder="1" applyAlignment="1" applyProtection="1">
      <alignment horizontal="right" vertical="top" wrapText="1"/>
    </xf>
    <xf numFmtId="0" fontId="43" fillId="0" borderId="34" xfId="0" applyFont="1" applyBorder="1" applyAlignment="1" applyProtection="1">
      <alignment horizontal="right" vertical="center" wrapText="1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2" borderId="28" xfId="0" applyFont="1" applyFill="1" applyBorder="1" applyAlignment="1" applyProtection="1">
      <alignment horizontal="distributed" vertical="center" indent="1" shrinkToFit="1"/>
    </xf>
    <xf numFmtId="0" fontId="6" fillId="2" borderId="54" xfId="0" applyFont="1" applyFill="1" applyBorder="1" applyAlignment="1" applyProtection="1">
      <alignment horizontal="distributed" vertical="center" indent="1" shrinkToFit="1"/>
    </xf>
    <xf numFmtId="0" fontId="6" fillId="0" borderId="24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0" fillId="0" borderId="0" xfId="0" applyFill="1" applyAlignment="1" applyProtection="1"/>
    <xf numFmtId="0" fontId="24" fillId="0" borderId="34" xfId="0" applyFont="1" applyBorder="1" applyAlignment="1" applyProtection="1">
      <alignment horizontal="center"/>
    </xf>
    <xf numFmtId="185" fontId="22" fillId="6" borderId="0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shrinkToFit="1"/>
    </xf>
    <xf numFmtId="0" fontId="25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85" fontId="22" fillId="6" borderId="42" xfId="0" applyNumberFormat="1" applyFont="1" applyFill="1" applyBorder="1" applyAlignment="1" applyProtection="1">
      <alignment horizontal="right"/>
      <protection locked="0"/>
    </xf>
    <xf numFmtId="179" fontId="6" fillId="0" borderId="39" xfId="0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vertical="top" wrapText="1"/>
    </xf>
    <xf numFmtId="0" fontId="0" fillId="0" borderId="39" xfId="0" applyBorder="1" applyAlignment="1" applyProtection="1">
      <alignment horizontal="distributed" indent="3"/>
    </xf>
    <xf numFmtId="0" fontId="0" fillId="0" borderId="0" xfId="0" applyBorder="1" applyAlignment="1" applyProtection="1">
      <alignment horizontal="distributed" indent="3"/>
    </xf>
    <xf numFmtId="0" fontId="37" fillId="0" borderId="0" xfId="0" applyFont="1" applyBorder="1" applyAlignment="1" applyProtection="1">
      <alignment horizontal="center" vertical="center"/>
    </xf>
    <xf numFmtId="0" fontId="22" fillId="0" borderId="42" xfId="0" applyFont="1" applyFill="1" applyBorder="1" applyAlignment="1" applyProtection="1">
      <alignment shrinkToFit="1"/>
    </xf>
    <xf numFmtId="0" fontId="0" fillId="0" borderId="0" xfId="0" applyFill="1" applyAlignment="1" applyProtection="1">
      <alignment horizontal="center" vertical="center"/>
    </xf>
    <xf numFmtId="182" fontId="0" fillId="0" borderId="34" xfId="0" applyNumberFormat="1" applyFill="1" applyBorder="1" applyAlignment="1" applyProtection="1">
      <alignment horizontal="center" vertical="center" shrinkToFit="1"/>
    </xf>
    <xf numFmtId="0" fontId="32" fillId="0" borderId="42" xfId="0" applyFont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top"/>
    </xf>
    <xf numFmtId="183" fontId="0" fillId="0" borderId="6" xfId="0" applyNumberFormat="1" applyFont="1" applyFill="1" applyBorder="1" applyAlignment="1" applyProtection="1">
      <alignment horizontal="center" shrinkToFit="1"/>
    </xf>
    <xf numFmtId="182" fontId="22" fillId="0" borderId="42" xfId="0" applyNumberFormat="1" applyFont="1" applyFill="1" applyBorder="1" applyAlignment="1" applyProtection="1">
      <alignment horizontal="center" vertical="center" shrinkToFit="1"/>
    </xf>
    <xf numFmtId="187" fontId="36" fillId="0" borderId="6" xfId="0" applyNumberFormat="1" applyFont="1" applyFill="1" applyBorder="1" applyAlignment="1" applyProtection="1">
      <alignment horizontal="left" shrinkToFit="1"/>
    </xf>
    <xf numFmtId="0" fontId="32" fillId="0" borderId="0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top" wrapText="1"/>
    </xf>
    <xf numFmtId="0" fontId="22" fillId="6" borderId="0" xfId="0" applyFont="1" applyFill="1" applyBorder="1" applyAlignment="1" applyProtection="1">
      <alignment horizontal="left" vertical="center" wrapText="1" shrinkToFit="1"/>
      <protection locked="0"/>
    </xf>
    <xf numFmtId="0" fontId="22" fillId="6" borderId="6" xfId="0" applyFont="1" applyFill="1" applyBorder="1" applyAlignment="1" applyProtection="1">
      <alignment horizontal="left" vertical="center" wrapText="1" shrinkToFit="1"/>
      <protection locked="0"/>
    </xf>
    <xf numFmtId="186" fontId="36" fillId="0" borderId="6" xfId="0" applyNumberFormat="1" applyFont="1" applyFill="1" applyBorder="1" applyAlignment="1" applyProtection="1">
      <alignment horizontal="left" shrinkToFit="1"/>
    </xf>
    <xf numFmtId="0" fontId="0" fillId="0" borderId="0" xfId="0" applyAlignment="1" applyProtection="1">
      <alignment horizontal="center" vertical="center"/>
    </xf>
    <xf numFmtId="184" fontId="0" fillId="0" borderId="0" xfId="0" applyNumberFormat="1" applyFill="1" applyAlignment="1" applyProtection="1">
      <alignment horizontal="center" vertical="center" shrinkToFit="1"/>
    </xf>
    <xf numFmtId="185" fontId="22" fillId="6" borderId="0" xfId="0" applyNumberFormat="1" applyFont="1" applyFill="1" applyBorder="1" applyAlignment="1" applyProtection="1">
      <alignment horizontal="center"/>
      <protection locked="0"/>
    </xf>
    <xf numFmtId="182" fontId="22" fillId="0" borderId="44" xfId="0" applyNumberFormat="1" applyFont="1" applyFill="1" applyBorder="1" applyAlignment="1" applyProtection="1">
      <alignment horizontal="center" vertical="center" shrinkToFit="1"/>
    </xf>
    <xf numFmtId="188" fontId="0" fillId="0" borderId="0" xfId="0" applyNumberFormat="1" applyFill="1" applyAlignment="1" applyProtection="1">
      <alignment horizontal="center" vertical="center" shrinkToFit="1"/>
    </xf>
    <xf numFmtId="0" fontId="0" fillId="0" borderId="0" xfId="0" applyAlignment="1" applyProtection="1">
      <alignment horizontal="center"/>
    </xf>
    <xf numFmtId="184" fontId="0" fillId="0" borderId="0" xfId="0" applyNumberFormat="1" applyFill="1" applyAlignment="1" applyProtection="1">
      <alignment horizontal="center" vertical="top" shrinkToFit="1"/>
    </xf>
    <xf numFmtId="0" fontId="24" fillId="0" borderId="0" xfId="0" applyFont="1" applyAlignment="1" applyProtection="1">
      <alignment horizontal="center" vertical="center"/>
    </xf>
  </cellXfs>
  <cellStyles count="8">
    <cellStyle name="パーセント" xfId="1" builtinId="5"/>
    <cellStyle name="ハイパーリンク" xfId="5" builtinId="8"/>
    <cellStyle name="標準" xfId="0" builtinId="0"/>
    <cellStyle name="標準 10 2" xfId="7" xr:uid="{EA438A5F-31B6-4F3E-9F75-A7689CA9E817}"/>
    <cellStyle name="標準 10 2 2" xfId="4" xr:uid="{AB384382-2E72-4D4B-AD7B-54A2D35B7ABE}"/>
    <cellStyle name="標準 10 2 7" xfId="2" xr:uid="{4FAA636D-0E49-4639-96AA-5CCDAF621B3A}"/>
    <cellStyle name="標準 9 2" xfId="6" xr:uid="{A8C91D29-A767-4454-8E17-70E85601BD14}"/>
    <cellStyle name="標準 9 2 7" xfId="3" xr:uid="{4134CA4F-2E6C-4729-91DC-36ADCF31CE84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CECFF"/>
        </patternFill>
      </fill>
    </dxf>
    <dxf>
      <font>
        <color auto="1"/>
      </font>
      <fill>
        <patternFill>
          <bgColor rgb="FFCCECFF"/>
        </patternFill>
      </fill>
    </dxf>
    <dxf>
      <fill>
        <patternFill>
          <bgColor rgb="FF92D050"/>
        </patternFill>
      </fill>
    </dxf>
    <dxf>
      <font>
        <b val="0"/>
        <i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b val="0"/>
        <i/>
        <strike val="0"/>
        <color theme="0"/>
      </font>
      <fill>
        <patternFill patternType="solid">
          <bgColor theme="0"/>
        </patternFill>
      </fill>
      <border>
        <left/>
        <right/>
        <top/>
        <bottom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CECFF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CECFF"/>
        </patternFill>
      </fill>
    </dxf>
    <dxf>
      <font>
        <color auto="1"/>
      </font>
      <fill>
        <patternFill>
          <bgColor rgb="FFCCECFF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CCECFF"/>
        </patternFill>
      </fill>
    </dxf>
    <dxf>
      <font>
        <color auto="1"/>
      </font>
      <fill>
        <patternFill>
          <bgColor rgb="FFCCECFF"/>
        </patternFill>
      </fill>
    </dxf>
    <dxf>
      <font>
        <color auto="1"/>
      </font>
      <fill>
        <patternFill>
          <bgColor rgb="FFCCECFF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  <color rgb="FF3333FF"/>
      <color rgb="FFFFCCCC"/>
      <color rgb="FFCCFFCC"/>
      <color rgb="FFFFFFCC"/>
      <color rgb="FFFFCCFF"/>
      <color rgb="FFFFFF99"/>
      <color rgb="FFFF66FF"/>
      <color rgb="FFFF0000"/>
      <color rgb="FF721A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446301</xdr:colOff>
      <xdr:row>25</xdr:row>
      <xdr:rowOff>168046</xdr:rowOff>
    </xdr:from>
    <xdr:to>
      <xdr:col>10</xdr:col>
      <xdr:colOff>804890</xdr:colOff>
      <xdr:row>32</xdr:row>
      <xdr:rowOff>102491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1F348800-C83D-4F28-BC79-5C1FBC9B5EDB}"/>
            </a:ext>
          </a:extLst>
        </xdr:cNvPr>
        <xdr:cNvSpPr/>
      </xdr:nvSpPr>
      <xdr:spPr>
        <a:xfrm rot="16200000">
          <a:off x="9453536" y="7081168"/>
          <a:ext cx="1196198" cy="3585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316809</xdr:colOff>
      <xdr:row>10</xdr:row>
      <xdr:rowOff>216177</xdr:rowOff>
    </xdr:from>
    <xdr:to>
      <xdr:col>22</xdr:col>
      <xdr:colOff>581025</xdr:colOff>
      <xdr:row>13</xdr:row>
      <xdr:rowOff>200026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ED93BFC-5B99-433D-A0DA-6A01AC1227A7}"/>
            </a:ext>
          </a:extLst>
        </xdr:cNvPr>
        <xdr:cNvSpPr/>
      </xdr:nvSpPr>
      <xdr:spPr>
        <a:xfrm>
          <a:off x="9232209" y="2311677"/>
          <a:ext cx="264216" cy="64107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316809</xdr:colOff>
      <xdr:row>10</xdr:row>
      <xdr:rowOff>216177</xdr:rowOff>
    </xdr:from>
    <xdr:to>
      <xdr:col>27</xdr:col>
      <xdr:colOff>581025</xdr:colOff>
      <xdr:row>13</xdr:row>
      <xdr:rowOff>200026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DBE0C07E-3BF0-4FC7-87F4-644AA8D85B45}"/>
            </a:ext>
          </a:extLst>
        </xdr:cNvPr>
        <xdr:cNvSpPr/>
      </xdr:nvSpPr>
      <xdr:spPr>
        <a:xfrm>
          <a:off x="9232209" y="2597427"/>
          <a:ext cx="264216" cy="64107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507309</xdr:colOff>
      <xdr:row>10</xdr:row>
      <xdr:rowOff>216177</xdr:rowOff>
    </xdr:from>
    <xdr:to>
      <xdr:col>23</xdr:col>
      <xdr:colOff>152400</xdr:colOff>
      <xdr:row>13</xdr:row>
      <xdr:rowOff>200026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8870D4A7-A8AD-4D17-B830-7B0BF3131B2B}"/>
            </a:ext>
          </a:extLst>
        </xdr:cNvPr>
        <xdr:cNvSpPr/>
      </xdr:nvSpPr>
      <xdr:spPr>
        <a:xfrm>
          <a:off x="9422709" y="2597427"/>
          <a:ext cx="264216" cy="64107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507309</xdr:colOff>
      <xdr:row>10</xdr:row>
      <xdr:rowOff>216177</xdr:rowOff>
    </xdr:from>
    <xdr:to>
      <xdr:col>28</xdr:col>
      <xdr:colOff>152400</xdr:colOff>
      <xdr:row>13</xdr:row>
      <xdr:rowOff>200026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78457638-D992-49A5-AEA4-C7902F0C4BA8}"/>
            </a:ext>
          </a:extLst>
        </xdr:cNvPr>
        <xdr:cNvSpPr/>
      </xdr:nvSpPr>
      <xdr:spPr>
        <a:xfrm>
          <a:off x="9422709" y="2597427"/>
          <a:ext cx="264216" cy="64107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316809</xdr:colOff>
      <xdr:row>11</xdr:row>
      <xdr:rowOff>216177</xdr:rowOff>
    </xdr:from>
    <xdr:to>
      <xdr:col>15</xdr:col>
      <xdr:colOff>581025</xdr:colOff>
      <xdr:row>14</xdr:row>
      <xdr:rowOff>200026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5EAC366-5483-44DF-824A-7607FC7B74F3}"/>
            </a:ext>
          </a:extLst>
        </xdr:cNvPr>
        <xdr:cNvSpPr/>
      </xdr:nvSpPr>
      <xdr:spPr>
        <a:xfrm>
          <a:off x="9232209" y="2597427"/>
          <a:ext cx="264216" cy="64107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316809</xdr:colOff>
      <xdr:row>11</xdr:row>
      <xdr:rowOff>216177</xdr:rowOff>
    </xdr:from>
    <xdr:to>
      <xdr:col>20</xdr:col>
      <xdr:colOff>581025</xdr:colOff>
      <xdr:row>14</xdr:row>
      <xdr:rowOff>200026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8687D99B-5255-4950-ADC5-C1B648C174B4}"/>
            </a:ext>
          </a:extLst>
        </xdr:cNvPr>
        <xdr:cNvSpPr/>
      </xdr:nvSpPr>
      <xdr:spPr>
        <a:xfrm>
          <a:off x="12327834" y="2597427"/>
          <a:ext cx="264216" cy="64107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5AD02-436D-4C81-8201-8FC2F73B352A}">
  <sheetPr codeName="Sheet1">
    <tabColor rgb="FFFF0000"/>
    <pageSetUpPr fitToPage="1"/>
  </sheetPr>
  <dimension ref="A1:Q57"/>
  <sheetViews>
    <sheetView showGridLines="0" tabSelected="1" zoomScale="77" zoomScaleNormal="77" workbookViewId="0">
      <selection activeCell="D4" sqref="D4:E4"/>
    </sheetView>
  </sheetViews>
  <sheetFormatPr defaultColWidth="9" defaultRowHeight="13.5"/>
  <cols>
    <col min="1" max="1" width="5.25" style="6" customWidth="1"/>
    <col min="2" max="2" width="19.875" style="6" customWidth="1"/>
    <col min="3" max="3" width="7" style="6" customWidth="1"/>
    <col min="4" max="4" width="17.5" style="8" customWidth="1"/>
    <col min="5" max="5" width="17.625" style="6" customWidth="1"/>
    <col min="6" max="6" width="6.25" style="6" customWidth="1"/>
    <col min="7" max="7" width="14" style="6" customWidth="1"/>
    <col min="8" max="8" width="11.25" style="6" customWidth="1"/>
    <col min="9" max="9" width="6.25" style="6" customWidth="1"/>
    <col min="10" max="10" width="20.375" style="6" customWidth="1"/>
    <col min="11" max="11" width="17.5" style="6" customWidth="1"/>
    <col min="12" max="12" width="17.625" style="6" customWidth="1"/>
    <col min="13" max="13" width="6.25" style="9" customWidth="1"/>
    <col min="14" max="14" width="15" style="9" customWidth="1"/>
    <col min="15" max="15" width="11.25" style="6" customWidth="1"/>
    <col min="16" max="16" width="9.75" style="6" customWidth="1"/>
    <col min="17" max="17" width="8.5" style="10" customWidth="1"/>
    <col min="18" max="16384" width="9" style="6"/>
  </cols>
  <sheetData>
    <row r="1" spans="1:17" ht="34.5" customHeight="1">
      <c r="B1" s="7" t="s">
        <v>138</v>
      </c>
    </row>
    <row r="2" spans="1:17" ht="20.45" customHeight="1">
      <c r="B2" s="11" t="s">
        <v>125</v>
      </c>
    </row>
    <row r="3" spans="1:17" ht="17.25" customHeight="1" thickBot="1"/>
    <row r="4" spans="1:17" ht="18" customHeight="1" thickTop="1">
      <c r="A4" s="190" t="s">
        <v>24</v>
      </c>
      <c r="B4" s="177" t="s">
        <v>81</v>
      </c>
      <c r="C4" s="178"/>
      <c r="D4" s="179"/>
      <c r="E4" s="180"/>
      <c r="F4" s="8" t="s">
        <v>123</v>
      </c>
    </row>
    <row r="5" spans="1:17" ht="18.600000000000001" customHeight="1">
      <c r="A5" s="191"/>
      <c r="B5" s="207" t="s">
        <v>9</v>
      </c>
      <c r="C5" s="208"/>
      <c r="D5" s="209"/>
      <c r="E5" s="210"/>
      <c r="F5" s="8" t="s">
        <v>123</v>
      </c>
      <c r="I5" s="9"/>
      <c r="L5" s="13" t="str">
        <f>IF(NOT(E17=""),"",IF(O17="","","↓数字を消して下さい"))</f>
        <v/>
      </c>
      <c r="M5" s="6"/>
      <c r="N5" s="6"/>
      <c r="Q5" s="6"/>
    </row>
    <row r="6" spans="1:17" ht="18.600000000000001" customHeight="1">
      <c r="A6" s="191"/>
      <c r="B6" s="207" t="s">
        <v>105</v>
      </c>
      <c r="C6" s="208"/>
      <c r="D6" s="209"/>
      <c r="E6" s="210"/>
      <c r="F6" s="8" t="s">
        <v>123</v>
      </c>
      <c r="I6" s="9"/>
      <c r="L6" s="13"/>
      <c r="M6" s="6"/>
      <c r="N6" s="6"/>
      <c r="Q6" s="6"/>
    </row>
    <row r="7" spans="1:17" ht="18.600000000000001" customHeight="1">
      <c r="A7" s="191"/>
      <c r="B7" s="207" t="s">
        <v>70</v>
      </c>
      <c r="C7" s="208"/>
      <c r="D7" s="209"/>
      <c r="E7" s="210"/>
      <c r="F7" s="12" t="s">
        <v>12</v>
      </c>
      <c r="I7" s="9"/>
      <c r="Q7" s="6"/>
    </row>
    <row r="8" spans="1:17" ht="18.600000000000001" customHeight="1" thickBot="1">
      <c r="A8" s="191"/>
      <c r="B8" s="211" t="s">
        <v>6</v>
      </c>
      <c r="C8" s="212"/>
      <c r="D8" s="181"/>
      <c r="E8" s="182"/>
      <c r="F8" s="12" t="s">
        <v>12</v>
      </c>
      <c r="J8" s="14" t="str">
        <f>IF(AND(D28&lt;&gt;"〇経営安定関連4号",D34="5号未判定"),"「５号認定」を取れる可能性があります。","")</f>
        <v/>
      </c>
      <c r="M8" s="12"/>
      <c r="N8" s="12"/>
    </row>
    <row r="9" spans="1:17" ht="18.600000000000001" customHeight="1" thickTop="1">
      <c r="A9" s="191"/>
      <c r="B9" s="15"/>
      <c r="C9" s="15"/>
      <c r="D9" s="16"/>
      <c r="E9" s="16"/>
      <c r="F9" s="12"/>
      <c r="J9" s="17" t="str">
        <f>IF(AND(D28&lt;&gt;"〇経営安定関連4号",D34="5号未判定"),"可否確認のため、直近実績もご記入下さい。","")</f>
        <v/>
      </c>
      <c r="L9" s="18"/>
      <c r="M9" s="12"/>
      <c r="N9" s="12"/>
    </row>
    <row r="10" spans="1:17" ht="18.600000000000001" customHeight="1" thickBot="1">
      <c r="A10" s="191"/>
      <c r="B10" s="19"/>
      <c r="C10" s="20"/>
      <c r="D10" s="175" t="s">
        <v>112</v>
      </c>
      <c r="E10" s="186"/>
      <c r="F10" s="12"/>
      <c r="J10" s="17"/>
      <c r="K10" s="175" t="s">
        <v>113</v>
      </c>
      <c r="L10" s="176"/>
      <c r="M10" s="12"/>
      <c r="N10" s="12"/>
    </row>
    <row r="11" spans="1:17" ht="19.899999999999999" customHeight="1" thickTop="1">
      <c r="A11" s="191"/>
      <c r="B11" s="213" t="s">
        <v>111</v>
      </c>
      <c r="C11" s="213"/>
      <c r="D11" s="21" t="str">
        <f>IF(D8="","",D8)</f>
        <v/>
      </c>
      <c r="E11" s="3"/>
      <c r="F11" s="12"/>
      <c r="J11" s="22" t="s">
        <v>14</v>
      </c>
      <c r="K11" s="23" t="e">
        <f>K13-75</f>
        <v>#VALUE!</v>
      </c>
      <c r="L11" s="3"/>
    </row>
    <row r="12" spans="1:17" ht="19.899999999999999" customHeight="1" thickBot="1">
      <c r="A12" s="191"/>
      <c r="B12" s="233" t="s">
        <v>10</v>
      </c>
      <c r="C12" s="233"/>
      <c r="D12" s="24" t="str">
        <f>(IF(D8="","",D11+15))</f>
        <v/>
      </c>
      <c r="E12" s="4"/>
      <c r="J12" s="25" t="s">
        <v>13</v>
      </c>
      <c r="K12" s="26" t="e">
        <f>K13-45</f>
        <v>#VALUE!</v>
      </c>
      <c r="L12" s="5"/>
    </row>
    <row r="13" spans="1:17" ht="19.899999999999999" customHeight="1" thickTop="1" thickBot="1">
      <c r="A13" s="191"/>
      <c r="B13" s="234"/>
      <c r="C13" s="234"/>
      <c r="D13" s="27" t="str">
        <f>IF(D8="","",D11+45)</f>
        <v/>
      </c>
      <c r="E13" s="5"/>
      <c r="J13" s="28" t="s">
        <v>116</v>
      </c>
      <c r="K13" s="29" t="str">
        <f>D11</f>
        <v/>
      </c>
      <c r="L13" s="74">
        <f>E11</f>
        <v>0</v>
      </c>
    </row>
    <row r="14" spans="1:17" ht="19.899999999999999" customHeight="1" thickTop="1" thickBot="1">
      <c r="A14" s="191"/>
      <c r="B14" s="231" t="s">
        <v>117</v>
      </c>
      <c r="C14" s="232"/>
      <c r="D14" s="73" t="str">
        <f>D11</f>
        <v/>
      </c>
      <c r="E14" s="30">
        <f>SUM(E11:E13)</f>
        <v>0</v>
      </c>
      <c r="J14" s="69" t="s">
        <v>117</v>
      </c>
      <c r="K14" s="70" t="e">
        <f>K11</f>
        <v>#VALUE!</v>
      </c>
      <c r="L14" s="31">
        <f>SUM(L11:L13)</f>
        <v>0</v>
      </c>
    </row>
    <row r="15" spans="1:17" ht="19.899999999999999" customHeight="1" thickTop="1">
      <c r="A15" s="191"/>
      <c r="B15" s="214" t="s">
        <v>120</v>
      </c>
      <c r="C15" s="214"/>
      <c r="D15" s="21" t="str">
        <f>IF(D8="","",D11-370)</f>
        <v/>
      </c>
      <c r="E15" s="3"/>
      <c r="H15" s="154"/>
      <c r="J15" s="193" t="s">
        <v>119</v>
      </c>
      <c r="K15" s="21" t="e">
        <f>K11-370</f>
        <v>#VALUE!</v>
      </c>
      <c r="L15" s="3"/>
      <c r="N15" s="79"/>
      <c r="O15" s="32"/>
    </row>
    <row r="16" spans="1:17" ht="19.899999999999999" customHeight="1" thickBot="1">
      <c r="A16" s="191"/>
      <c r="B16" s="229" t="s">
        <v>121</v>
      </c>
      <c r="C16" s="229"/>
      <c r="D16" s="24" t="str">
        <f>IF(D8="","",D12-370)</f>
        <v/>
      </c>
      <c r="E16" s="4"/>
      <c r="G16" s="219" t="s">
        <v>4</v>
      </c>
      <c r="H16" s="220"/>
      <c r="J16" s="194"/>
      <c r="K16" s="24" t="e">
        <f t="shared" ref="K16:K17" si="0">K12-370</f>
        <v>#VALUE!</v>
      </c>
      <c r="L16" s="5"/>
      <c r="N16" s="219" t="s">
        <v>15</v>
      </c>
      <c r="O16" s="220"/>
    </row>
    <row r="17" spans="1:15" ht="19.899999999999999" customHeight="1" thickTop="1" thickBot="1">
      <c r="A17" s="191"/>
      <c r="B17" s="230"/>
      <c r="C17" s="230"/>
      <c r="D17" s="27" t="str">
        <f>IF(D8="","",D13-370)</f>
        <v/>
      </c>
      <c r="E17" s="5"/>
      <c r="G17" s="33" t="s">
        <v>3</v>
      </c>
      <c r="H17" s="77" t="str">
        <f>IF(E15="","",ROUNDDOWN((ROUNDDOWN(E11/1000,0)-ROUNDDOWN(E15/1000,0))/ROUNDDOWN(E15/1000,0),3))</f>
        <v/>
      </c>
      <c r="J17" s="195"/>
      <c r="K17" s="34" t="e">
        <f t="shared" si="0"/>
        <v>#VALUE!</v>
      </c>
      <c r="L17" s="75">
        <f>E15</f>
        <v>0</v>
      </c>
      <c r="N17" s="36" t="s">
        <v>115</v>
      </c>
      <c r="O17" s="78" t="str">
        <f>IF(L11="","",IF(L12="","",IF(L15="","",IF(L16="","",(ROUNDDOWN(L14/1000,0)-ROUNDDOWN(L18/1000,0))/ROUNDDOWN(L18/1000,0)))))</f>
        <v/>
      </c>
    </row>
    <row r="18" spans="1:15" ht="19.899999999999999" customHeight="1" thickTop="1">
      <c r="A18" s="192"/>
      <c r="B18" s="231" t="s">
        <v>118</v>
      </c>
      <c r="C18" s="232"/>
      <c r="D18" s="72" t="str">
        <f>D15</f>
        <v/>
      </c>
      <c r="E18" s="35">
        <f>SUM(E15:E17)</f>
        <v>0</v>
      </c>
      <c r="G18" s="36" t="s">
        <v>114</v>
      </c>
      <c r="H18" s="78" t="str">
        <f>IF(E18=0,"",(ROUNDDOWN(E14/1000,0)-ROUNDDOWN(E18/1000,0))/ROUNDDOWN(E18/1000,0))</f>
        <v/>
      </c>
      <c r="J18" s="71" t="s">
        <v>118</v>
      </c>
      <c r="K18" s="72" t="e">
        <f>K15</f>
        <v>#VALUE!</v>
      </c>
      <c r="L18" s="37">
        <f>SUM(L15:L17)</f>
        <v>0</v>
      </c>
      <c r="N18" s="228" t="s">
        <v>139</v>
      </c>
      <c r="O18" s="228"/>
    </row>
    <row r="19" spans="1:15" ht="36" customHeight="1" thickBot="1">
      <c r="A19" s="38"/>
      <c r="B19" s="39"/>
      <c r="C19" s="38"/>
      <c r="D19" s="40"/>
      <c r="E19" s="38"/>
      <c r="F19" s="38"/>
      <c r="G19" s="227" t="s">
        <v>137</v>
      </c>
      <c r="H19" s="227"/>
      <c r="I19" s="38"/>
      <c r="J19" s="38"/>
      <c r="K19" s="38"/>
      <c r="L19" s="38"/>
      <c r="M19" s="41"/>
      <c r="N19" s="41"/>
      <c r="O19" s="156"/>
    </row>
    <row r="20" spans="1:15" ht="29.25" customHeight="1" thickTop="1"/>
    <row r="21" spans="1:15" ht="25.9" customHeight="1" thickBot="1">
      <c r="B21" s="42" t="str">
        <f>IF(D5="","",D5&amp;" 様　新型コロナウイルスに関する、ご利用可能な県制度")</f>
        <v/>
      </c>
    </row>
    <row r="22" spans="1:15" ht="24" customHeight="1">
      <c r="A22" s="215" t="s">
        <v>8</v>
      </c>
      <c r="B22" s="196" t="s">
        <v>91</v>
      </c>
      <c r="C22" s="43"/>
      <c r="D22" s="198" t="s">
        <v>7</v>
      </c>
      <c r="E22" s="199"/>
      <c r="F22" s="81"/>
      <c r="G22" s="202" t="s">
        <v>133</v>
      </c>
      <c r="H22" s="203"/>
      <c r="I22" s="203"/>
      <c r="J22" s="204"/>
      <c r="K22" s="18"/>
      <c r="L22" s="221" t="s">
        <v>5</v>
      </c>
      <c r="M22" s="222"/>
      <c r="N22" s="222"/>
      <c r="O22" s="223"/>
    </row>
    <row r="23" spans="1:15" ht="24" customHeight="1">
      <c r="A23" s="216"/>
      <c r="B23" s="197"/>
      <c r="C23" s="44"/>
      <c r="D23" s="200"/>
      <c r="E23" s="201"/>
      <c r="F23" s="44"/>
      <c r="G23" s="200"/>
      <c r="H23" s="205"/>
      <c r="I23" s="205"/>
      <c r="J23" s="206"/>
      <c r="K23" s="18"/>
      <c r="L23" s="224"/>
      <c r="M23" s="225"/>
      <c r="N23" s="225"/>
      <c r="O23" s="226"/>
    </row>
    <row r="24" spans="1:15" s="9" customFormat="1" ht="6" customHeight="1">
      <c r="A24" s="216"/>
      <c r="B24" s="44"/>
      <c r="C24" s="44"/>
      <c r="D24" s="45"/>
      <c r="E24" s="46"/>
      <c r="F24" s="44"/>
      <c r="G24" s="45"/>
      <c r="H24" s="82"/>
      <c r="I24" s="82"/>
      <c r="J24" s="47"/>
      <c r="K24" s="82"/>
      <c r="L24" s="48"/>
      <c r="M24" s="49"/>
      <c r="N24" s="49"/>
      <c r="O24" s="50"/>
    </row>
    <row r="25" spans="1:15" ht="15.75" customHeight="1">
      <c r="A25" s="216"/>
      <c r="B25" s="165" t="s">
        <v>0</v>
      </c>
      <c r="C25" s="159" t="s">
        <v>2</v>
      </c>
      <c r="D25" s="166" t="str">
        <f>IF(E17="","-",IF(AND(H17&lt;=-0.2,H18&lt;=-0.2),"〇経営安定関連4号","×経営安定関連4号"))</f>
        <v>-</v>
      </c>
      <c r="E25" s="167"/>
      <c r="F25" s="18"/>
      <c r="G25" s="183" t="str">
        <f>IF(E17="","-",IF(D25="〇経営安定関連4号","〇新型コロナウイルス対策分","×新型コロナウイルス対策分"))</f>
        <v>-</v>
      </c>
      <c r="H25" s="184"/>
      <c r="I25" s="184"/>
      <c r="J25" s="185"/>
      <c r="K25" s="18"/>
      <c r="L25" s="187" t="str">
        <f>IF(D25="〇経営安定関連4号","経営安定関連4号 作成へ","-")</f>
        <v>-</v>
      </c>
      <c r="M25" s="188"/>
      <c r="N25" s="188"/>
      <c r="O25" s="189"/>
    </row>
    <row r="26" spans="1:15" ht="15.75" customHeight="1">
      <c r="A26" s="216"/>
      <c r="B26" s="165"/>
      <c r="C26" s="159"/>
      <c r="D26" s="166"/>
      <c r="E26" s="167"/>
      <c r="F26" s="18"/>
      <c r="G26" s="169" t="str">
        <f>IF(G25="〇新型コロナウイルス対策分","（保証料補給　全額）","")</f>
        <v/>
      </c>
      <c r="H26" s="170"/>
      <c r="I26" s="170"/>
      <c r="J26" s="171"/>
      <c r="K26" s="18"/>
      <c r="L26" s="187"/>
      <c r="M26" s="188"/>
      <c r="N26" s="188"/>
      <c r="O26" s="189"/>
    </row>
    <row r="27" spans="1:15" ht="10.5" customHeight="1">
      <c r="A27" s="216"/>
      <c r="B27" s="44"/>
      <c r="C27" s="44"/>
      <c r="D27" s="51"/>
      <c r="E27" s="52"/>
      <c r="F27" s="18"/>
      <c r="G27" s="53"/>
      <c r="H27" s="54"/>
      <c r="I27" s="55"/>
      <c r="J27" s="56"/>
      <c r="K27" s="18"/>
      <c r="L27" s="57"/>
      <c r="M27" s="58"/>
      <c r="N27" s="58"/>
      <c r="O27" s="59"/>
    </row>
    <row r="28" spans="1:15" ht="15.75" customHeight="1">
      <c r="A28" s="216"/>
      <c r="B28" s="165" t="s">
        <v>1</v>
      </c>
      <c r="C28" s="159" t="s">
        <v>2</v>
      </c>
      <c r="D28" s="166" t="str">
        <f>IF(E17="","-",IF(AND(H17&lt;=-0.15,H18&lt;=-0.15),"〇危機関連","×危機関連"))</f>
        <v>-</v>
      </c>
      <c r="E28" s="167"/>
      <c r="F28" s="18"/>
      <c r="G28" s="162" t="str">
        <f>IF(E17="","-",IF(D28="〇危機関連","〇危機関連保証支援分","×危機関連保証支援分"))</f>
        <v>-</v>
      </c>
      <c r="H28" s="163"/>
      <c r="I28" s="163"/>
      <c r="J28" s="164"/>
      <c r="K28" s="18"/>
      <c r="L28" s="187" t="str">
        <f>IF(D28="〇危機関連","危機関連 作成へ","-")</f>
        <v>-</v>
      </c>
      <c r="M28" s="188"/>
      <c r="N28" s="188"/>
      <c r="O28" s="189"/>
    </row>
    <row r="29" spans="1:15" ht="15.75" customHeight="1">
      <c r="A29" s="216"/>
      <c r="B29" s="165"/>
      <c r="C29" s="159"/>
      <c r="D29" s="166"/>
      <c r="E29" s="167"/>
      <c r="F29" s="18"/>
      <c r="G29" s="169" t="str">
        <f>IF(G28="〇危機関連保証支援分","（保証料補給　１／３）","")</f>
        <v/>
      </c>
      <c r="H29" s="170"/>
      <c r="I29" s="170"/>
      <c r="J29" s="171"/>
      <c r="K29" s="18"/>
      <c r="L29" s="187"/>
      <c r="M29" s="188"/>
      <c r="N29" s="188"/>
      <c r="O29" s="189"/>
    </row>
    <row r="30" spans="1:15" ht="10.5" customHeight="1">
      <c r="A30" s="216"/>
      <c r="B30" s="44"/>
      <c r="C30" s="44"/>
      <c r="D30" s="51"/>
      <c r="E30" s="52"/>
      <c r="F30" s="18"/>
      <c r="G30" s="53"/>
      <c r="H30" s="54"/>
      <c r="I30" s="55"/>
      <c r="J30" s="56"/>
      <c r="K30" s="18"/>
      <c r="L30" s="57"/>
      <c r="M30" s="58"/>
      <c r="N30" s="58"/>
      <c r="O30" s="59"/>
    </row>
    <row r="31" spans="1:15" ht="15.75" customHeight="1">
      <c r="A31" s="216"/>
      <c r="B31" s="165" t="s">
        <v>108</v>
      </c>
      <c r="C31" s="159" t="s">
        <v>2</v>
      </c>
      <c r="D31" s="160"/>
      <c r="E31" s="161"/>
      <c r="F31" s="18"/>
      <c r="G31" s="162" t="str">
        <f>IF(E17="","-",IF(AND(H17&lt;=-0.1,H18&lt;=-0.1),"〇環境変動分","×環境変動分"))</f>
        <v>-</v>
      </c>
      <c r="H31" s="163"/>
      <c r="I31" s="163"/>
      <c r="J31" s="164"/>
      <c r="K31" s="18"/>
      <c r="L31" s="172"/>
      <c r="M31" s="173"/>
      <c r="N31" s="173"/>
      <c r="O31" s="174"/>
    </row>
    <row r="32" spans="1:15" ht="15.75" customHeight="1">
      <c r="A32" s="216"/>
      <c r="B32" s="165"/>
      <c r="C32" s="159"/>
      <c r="D32" s="160"/>
      <c r="E32" s="161"/>
      <c r="F32" s="18"/>
      <c r="G32" s="169" t="str">
        <f>IF(G31="〇環境変動分","（保証料補給　１／３）","")</f>
        <v/>
      </c>
      <c r="H32" s="170"/>
      <c r="I32" s="170"/>
      <c r="J32" s="171"/>
      <c r="K32" s="18"/>
      <c r="L32" s="172"/>
      <c r="M32" s="173"/>
      <c r="N32" s="173"/>
      <c r="O32" s="174"/>
    </row>
    <row r="33" spans="1:15" ht="10.5" customHeight="1">
      <c r="A33" s="216"/>
      <c r="B33" s="44"/>
      <c r="C33" s="44"/>
      <c r="D33" s="51"/>
      <c r="E33" s="52"/>
      <c r="F33" s="18"/>
      <c r="G33" s="53"/>
      <c r="H33" s="54"/>
      <c r="I33" s="55"/>
      <c r="J33" s="56"/>
      <c r="K33" s="18"/>
      <c r="L33" s="57"/>
      <c r="M33" s="58"/>
      <c r="N33" s="58"/>
      <c r="O33" s="59"/>
    </row>
    <row r="34" spans="1:15" ht="15.75" customHeight="1">
      <c r="A34" s="216"/>
      <c r="B34" s="168" t="s">
        <v>134</v>
      </c>
      <c r="C34" s="158" t="s">
        <v>2</v>
      </c>
      <c r="D34" s="166" t="str">
        <f>IF(E17="","-",IF(AND(D8&lt;=DATE(2020,12,31),H17&lt;=-0.05,H18&lt;=-0.05),"〇経営安定関連５号",IF(O17="","5号未判定",IF(O17&lt;=-0.05,"〇経営安定関連５号","×経営安定関連５号"))))</f>
        <v>-</v>
      </c>
      <c r="E34" s="167"/>
      <c r="F34" s="18"/>
      <c r="G34" s="162" t="str">
        <f>IF(E17="","-",IF(D34="〇経営安定関連５号","〇セーフティネット保証支援分","×セーフティネット保証支援分"))</f>
        <v>-</v>
      </c>
      <c r="H34" s="163"/>
      <c r="I34" s="163"/>
      <c r="J34" s="164"/>
      <c r="K34" s="18"/>
      <c r="L34" s="187" t="str">
        <f>IF(D34="〇経営安定関連５号","経営安定関連５号 作成へ","-")</f>
        <v>-</v>
      </c>
      <c r="M34" s="188"/>
      <c r="N34" s="188"/>
      <c r="O34" s="189"/>
    </row>
    <row r="35" spans="1:15" ht="15.75" customHeight="1">
      <c r="A35" s="216"/>
      <c r="B35" s="165"/>
      <c r="C35" s="159"/>
      <c r="D35" s="166"/>
      <c r="E35" s="167"/>
      <c r="F35" s="18"/>
      <c r="G35" s="169" t="str">
        <f>IF(G34="〇セーフティネット保証支援分","（保証料補給　１／３）","")</f>
        <v/>
      </c>
      <c r="H35" s="170"/>
      <c r="I35" s="170"/>
      <c r="J35" s="171"/>
      <c r="K35" s="18"/>
      <c r="L35" s="187"/>
      <c r="M35" s="188"/>
      <c r="N35" s="188"/>
      <c r="O35" s="189"/>
    </row>
    <row r="36" spans="1:15" ht="10.5" customHeight="1">
      <c r="A36" s="216"/>
      <c r="B36" s="44"/>
      <c r="C36" s="44"/>
      <c r="D36" s="51"/>
      <c r="E36" s="52"/>
      <c r="F36" s="18"/>
      <c r="G36" s="148"/>
      <c r="H36" s="44"/>
      <c r="I36" s="18"/>
      <c r="J36" s="149"/>
      <c r="K36" s="18"/>
      <c r="L36" s="150"/>
      <c r="M36" s="142"/>
      <c r="N36" s="142"/>
      <c r="O36" s="149"/>
    </row>
    <row r="37" spans="1:15" ht="15.75" customHeight="1">
      <c r="A37" s="217"/>
      <c r="B37" s="168"/>
      <c r="C37" s="158"/>
      <c r="D37" s="160"/>
      <c r="E37" s="161"/>
      <c r="F37" s="18"/>
      <c r="G37" s="162" t="str">
        <f>IF(E17="","-",IF(OR(D25="〇経営安定関連4号",D28="〇危機関連",D34="〇経営安定関連５号"),"〇新型コロナウイルス感染症対応資金","×新型コロナウイルス感染症対応資金"))</f>
        <v>-</v>
      </c>
      <c r="H37" s="163"/>
      <c r="I37" s="163"/>
      <c r="J37" s="164"/>
      <c r="K37" s="18"/>
      <c r="L37" s="172"/>
      <c r="M37" s="173"/>
      <c r="N37" s="173"/>
      <c r="O37" s="174"/>
    </row>
    <row r="38" spans="1:15" ht="15.75" customHeight="1">
      <c r="A38" s="217"/>
      <c r="B38" s="168"/>
      <c r="C38" s="158"/>
      <c r="D38" s="160"/>
      <c r="E38" s="161"/>
      <c r="F38" s="18"/>
      <c r="G38" s="169" t="str">
        <f>IF(AND(G37="〇新型コロナウイルス感染症対応資金",OR(AND(H17&lt;=-0.15,H18&lt;=-0.15),O17&lt;=-0.15)),"（保証料補給　全額）",IF(G37="〇新型コロナウイルス感染症対応資金","（保証料補給　１／２）",""))</f>
        <v/>
      </c>
      <c r="H38" s="170"/>
      <c r="I38" s="170"/>
      <c r="J38" s="171"/>
      <c r="K38" s="18"/>
      <c r="L38" s="172"/>
      <c r="M38" s="173"/>
      <c r="N38" s="173"/>
      <c r="O38" s="174"/>
    </row>
    <row r="39" spans="1:15" ht="15.75" customHeight="1">
      <c r="A39" s="217"/>
      <c r="B39" s="165"/>
      <c r="C39" s="159"/>
      <c r="D39" s="160"/>
      <c r="E39" s="161"/>
      <c r="F39" s="18"/>
      <c r="G39" s="169" t="str">
        <f>IF(AND(G37="〇新型コロナウイルス感染症対応資金",OR(AND(H17&lt;=-0.15,H18&lt;=-0.15),O17&lt;=-0.15)),"",IF(G37="〇新型コロナウイルス感染症対応資金","※但し、個人事業主かつ小規模企業者は全額補給",""))</f>
        <v/>
      </c>
      <c r="H39" s="170"/>
      <c r="I39" s="170"/>
      <c r="J39" s="171"/>
      <c r="K39" s="18"/>
      <c r="L39" s="172"/>
      <c r="M39" s="173"/>
      <c r="N39" s="173"/>
      <c r="O39" s="174"/>
    </row>
    <row r="40" spans="1:15" ht="10.5" customHeight="1" thickBot="1">
      <c r="A40" s="218"/>
      <c r="B40" s="60"/>
      <c r="C40" s="60"/>
      <c r="D40" s="61"/>
      <c r="E40" s="62"/>
      <c r="F40" s="63"/>
      <c r="G40" s="64"/>
      <c r="H40" s="60"/>
      <c r="I40" s="63"/>
      <c r="J40" s="65"/>
      <c r="K40" s="18"/>
      <c r="L40" s="66"/>
      <c r="M40" s="67"/>
      <c r="N40" s="67"/>
      <c r="O40" s="65"/>
    </row>
    <row r="41" spans="1:15">
      <c r="A41" s="146"/>
      <c r="B41" s="147"/>
      <c r="C41" s="44"/>
      <c r="D41" s="44"/>
      <c r="E41" s="44"/>
      <c r="F41" s="44"/>
      <c r="G41" s="44"/>
      <c r="H41" s="44"/>
      <c r="L41" s="12" t="s">
        <v>110</v>
      </c>
    </row>
    <row r="42" spans="1:15">
      <c r="B42" s="44" t="s">
        <v>11</v>
      </c>
      <c r="C42" s="44"/>
      <c r="D42" s="44"/>
      <c r="E42" s="44"/>
      <c r="F42" s="44"/>
      <c r="G42" s="44"/>
      <c r="H42" s="44"/>
    </row>
    <row r="43" spans="1:15">
      <c r="B43" s="44"/>
      <c r="C43" s="44"/>
      <c r="D43" s="44"/>
      <c r="E43" s="44"/>
      <c r="F43" s="44"/>
      <c r="G43" s="44"/>
      <c r="H43" s="44"/>
    </row>
    <row r="44" spans="1:15">
      <c r="B44" s="44"/>
      <c r="C44" s="44"/>
      <c r="D44" s="44"/>
      <c r="E44" s="44"/>
      <c r="F44" s="44"/>
      <c r="G44" s="44"/>
      <c r="H44" s="44"/>
    </row>
    <row r="45" spans="1:15">
      <c r="B45" s="44"/>
      <c r="C45" s="44"/>
      <c r="D45" s="44"/>
      <c r="E45" s="44"/>
      <c r="F45" s="44"/>
      <c r="G45" s="44"/>
      <c r="H45" s="44"/>
    </row>
    <row r="46" spans="1:15">
      <c r="B46" s="44"/>
      <c r="C46" s="44"/>
      <c r="D46" s="44"/>
      <c r="E46" s="44"/>
      <c r="F46" s="44"/>
      <c r="G46" s="44"/>
      <c r="H46" s="44"/>
    </row>
    <row r="47" spans="1:15">
      <c r="B47" s="44"/>
      <c r="C47" s="44"/>
      <c r="D47" s="44"/>
      <c r="E47" s="44"/>
      <c r="F47" s="44"/>
      <c r="G47" s="44"/>
      <c r="H47" s="44"/>
    </row>
    <row r="48" spans="1:15">
      <c r="B48" s="44"/>
      <c r="C48" s="44"/>
      <c r="D48" s="44"/>
      <c r="E48" s="44"/>
      <c r="F48" s="44"/>
      <c r="G48" s="44"/>
      <c r="H48" s="44"/>
    </row>
    <row r="49" spans="2:8">
      <c r="B49" s="44"/>
      <c r="C49" s="44"/>
      <c r="D49" s="44"/>
      <c r="E49" s="44"/>
      <c r="F49" s="44"/>
      <c r="G49" s="44"/>
      <c r="H49" s="44"/>
    </row>
    <row r="50" spans="2:8">
      <c r="B50" s="44"/>
      <c r="C50" s="44"/>
      <c r="D50" s="44"/>
      <c r="E50" s="44"/>
      <c r="F50" s="44"/>
      <c r="G50" s="44"/>
      <c r="H50" s="44"/>
    </row>
    <row r="51" spans="2:8">
      <c r="B51" s="44"/>
      <c r="C51" s="44"/>
      <c r="D51" s="44"/>
      <c r="E51" s="44"/>
      <c r="F51" s="44"/>
      <c r="G51" s="44"/>
      <c r="H51" s="44"/>
    </row>
    <row r="52" spans="2:8">
      <c r="B52" s="44"/>
      <c r="C52" s="44"/>
      <c r="D52" s="44"/>
      <c r="E52" s="44"/>
      <c r="F52" s="44"/>
      <c r="G52" s="44"/>
      <c r="H52" s="44"/>
    </row>
    <row r="53" spans="2:8">
      <c r="B53" s="44"/>
      <c r="C53" s="44"/>
      <c r="D53" s="44"/>
      <c r="E53" s="44"/>
      <c r="F53" s="44"/>
      <c r="G53" s="44"/>
      <c r="H53" s="44"/>
    </row>
    <row r="54" spans="2:8">
      <c r="B54" s="44"/>
      <c r="C54" s="44"/>
      <c r="D54" s="44"/>
      <c r="E54" s="44"/>
      <c r="F54" s="44"/>
      <c r="G54" s="44"/>
      <c r="H54" s="44"/>
    </row>
    <row r="55" spans="2:8">
      <c r="B55" s="44"/>
      <c r="C55" s="44"/>
      <c r="D55" s="44"/>
      <c r="E55" s="44"/>
      <c r="F55" s="44"/>
      <c r="G55" s="44"/>
      <c r="H55" s="44"/>
    </row>
    <row r="56" spans="2:8">
      <c r="B56" s="44"/>
      <c r="C56" s="44"/>
      <c r="D56" s="44"/>
      <c r="E56" s="44"/>
      <c r="F56" s="44"/>
      <c r="G56" s="44"/>
      <c r="H56" s="44"/>
    </row>
    <row r="57" spans="2:8">
      <c r="B57" s="82"/>
      <c r="C57" s="82"/>
      <c r="D57" s="68"/>
      <c r="E57" s="82"/>
      <c r="F57" s="82"/>
      <c r="G57" s="82"/>
    </row>
  </sheetData>
  <sheetProtection password="C67E" sheet="1" objects="1" scenarios="1"/>
  <mergeCells count="60">
    <mergeCell ref="B16:C17"/>
    <mergeCell ref="B14:C14"/>
    <mergeCell ref="B18:C18"/>
    <mergeCell ref="B12:C13"/>
    <mergeCell ref="B31:B32"/>
    <mergeCell ref="C31:C32"/>
    <mergeCell ref="B25:B26"/>
    <mergeCell ref="C25:C26"/>
    <mergeCell ref="L25:O26"/>
    <mergeCell ref="L28:O29"/>
    <mergeCell ref="G16:H16"/>
    <mergeCell ref="D31:E32"/>
    <mergeCell ref="L31:O32"/>
    <mergeCell ref="N16:O16"/>
    <mergeCell ref="L22:O23"/>
    <mergeCell ref="D25:E26"/>
    <mergeCell ref="G19:H19"/>
    <mergeCell ref="N18:O18"/>
    <mergeCell ref="A4:A18"/>
    <mergeCell ref="J15:J17"/>
    <mergeCell ref="B22:B23"/>
    <mergeCell ref="D22:E23"/>
    <mergeCell ref="G22:J23"/>
    <mergeCell ref="B5:C5"/>
    <mergeCell ref="D5:E5"/>
    <mergeCell ref="B7:C7"/>
    <mergeCell ref="D7:E7"/>
    <mergeCell ref="B8:C8"/>
    <mergeCell ref="B6:C6"/>
    <mergeCell ref="D6:E6"/>
    <mergeCell ref="B11:C11"/>
    <mergeCell ref="B15:C15"/>
    <mergeCell ref="A22:A40"/>
    <mergeCell ref="B37:B39"/>
    <mergeCell ref="L37:O39"/>
    <mergeCell ref="G39:J39"/>
    <mergeCell ref="K10:L10"/>
    <mergeCell ref="B4:C4"/>
    <mergeCell ref="D4:E4"/>
    <mergeCell ref="D8:E8"/>
    <mergeCell ref="G34:J34"/>
    <mergeCell ref="G31:J31"/>
    <mergeCell ref="G28:J28"/>
    <mergeCell ref="G25:J25"/>
    <mergeCell ref="G32:J32"/>
    <mergeCell ref="G29:J29"/>
    <mergeCell ref="G26:J26"/>
    <mergeCell ref="D10:E10"/>
    <mergeCell ref="L34:O35"/>
    <mergeCell ref="D34:E35"/>
    <mergeCell ref="C37:C39"/>
    <mergeCell ref="D37:E39"/>
    <mergeCell ref="G37:J37"/>
    <mergeCell ref="B28:B29"/>
    <mergeCell ref="C28:C29"/>
    <mergeCell ref="D28:E29"/>
    <mergeCell ref="B34:B35"/>
    <mergeCell ref="G35:J35"/>
    <mergeCell ref="C34:C35"/>
    <mergeCell ref="G38:J38"/>
  </mergeCells>
  <phoneticPr fontId="2"/>
  <conditionalFormatting sqref="D28:E29">
    <cfRule type="cellIs" dxfId="27" priority="25" operator="equal">
      <formula>"〇危機関連"</formula>
    </cfRule>
    <cfRule type="cellIs" dxfId="26" priority="31" operator="equal">
      <formula>"〇経営関連４号"</formula>
    </cfRule>
  </conditionalFormatting>
  <conditionalFormatting sqref="D34:E35">
    <cfRule type="cellIs" dxfId="25" priority="30" operator="equal">
      <formula>"〇経営安定関連５号"</formula>
    </cfRule>
  </conditionalFormatting>
  <conditionalFormatting sqref="D25:E26">
    <cfRule type="cellIs" dxfId="24" priority="24" operator="equal">
      <formula>"〇経営安定関連4号"</formula>
    </cfRule>
  </conditionalFormatting>
  <conditionalFormatting sqref="L25:O26">
    <cfRule type="cellIs" dxfId="23" priority="23" operator="equal">
      <formula>"経営安定関連4号 作成へ"</formula>
    </cfRule>
  </conditionalFormatting>
  <conditionalFormatting sqref="L28:O29">
    <cfRule type="cellIs" dxfId="22" priority="22" operator="equal">
      <formula>"危機関連 作成へ"</formula>
    </cfRule>
  </conditionalFormatting>
  <conditionalFormatting sqref="L34:O35">
    <cfRule type="cellIs" dxfId="21" priority="21" operator="equal">
      <formula>"経営安定関連５号 作成へ"</formula>
    </cfRule>
  </conditionalFormatting>
  <conditionalFormatting sqref="D31:E32">
    <cfRule type="cellIs" dxfId="20" priority="12" operator="equal">
      <formula>"〇経営安定関連５号"</formula>
    </cfRule>
  </conditionalFormatting>
  <conditionalFormatting sqref="G31:J32">
    <cfRule type="expression" dxfId="19" priority="9">
      <formula>$G$31="〇環境変動分"</formula>
    </cfRule>
  </conditionalFormatting>
  <conditionalFormatting sqref="L31:O32">
    <cfRule type="cellIs" dxfId="18" priority="10" operator="equal">
      <formula>"経営安定関連５号 作成へ"</formula>
    </cfRule>
  </conditionalFormatting>
  <conditionalFormatting sqref="G34:J35">
    <cfRule type="expression" dxfId="17" priority="8">
      <formula>$G$34="〇セーフティネット保証支援分"</formula>
    </cfRule>
  </conditionalFormatting>
  <conditionalFormatting sqref="G25:J26">
    <cfRule type="expression" dxfId="16" priority="7">
      <formula>$G$25="〇新型コロナウイルス対策分"</formula>
    </cfRule>
  </conditionalFormatting>
  <conditionalFormatting sqref="G28:J29">
    <cfRule type="expression" dxfId="15" priority="6">
      <formula>$G$28="〇危機関連保証支援分"</formula>
    </cfRule>
  </conditionalFormatting>
  <conditionalFormatting sqref="J11:K18 K7:L10 M7:O12 L13:M14 M15:O16 L17:O17 L18:N18">
    <cfRule type="expression" dxfId="14" priority="37">
      <formula>OR($E$17="",$D$25="〇経営安定関連4号",AND($D$8&lt;=DATE(2020,12,31),$H$17&lt;=-0.05,$H$18&lt;=-0.05))</formula>
    </cfRule>
  </conditionalFormatting>
  <conditionalFormatting sqref="L11:L12 L15:L16">
    <cfRule type="expression" dxfId="13" priority="42">
      <formula>OR($E$17="",$D$25="〇経営安定関連4号",AND($D$8&lt;=DATE(2020,12,31),$H$17&lt;=-0.05,$H$18&lt;=-0.05))</formula>
    </cfRule>
  </conditionalFormatting>
  <conditionalFormatting sqref="G37:J39">
    <cfRule type="expression" dxfId="12" priority="3">
      <formula>$G$34="〇セーフティネット保証支援分"</formula>
    </cfRule>
  </conditionalFormatting>
  <conditionalFormatting sqref="L37:O39">
    <cfRule type="cellIs" dxfId="11" priority="2" operator="equal">
      <formula>"経営安定関連５号 作成へ"</formula>
    </cfRule>
  </conditionalFormatting>
  <conditionalFormatting sqref="D37:E39">
    <cfRule type="cellIs" dxfId="10" priority="1" operator="equal">
      <formula>"〇経営安定関連５号"</formula>
    </cfRule>
  </conditionalFormatting>
  <hyperlinks>
    <hyperlink ref="L25:O26" location="SN4号作成!A1" display="SN4号作成!A1" xr:uid="{E71522AE-C6E1-41C8-BA9E-6BF9D6070CD3}"/>
    <hyperlink ref="L28:O29" location="危機関連作成!A1" display="危機関連作成!A1" xr:uid="{0036185D-3BDE-48BA-86B6-21AA1618D405}"/>
    <hyperlink ref="L34:O35" location="'SN５号作成（別紙のみ）'!A1" display="'SN５号作成（別紙のみ）'!A1" xr:uid="{A12BFAA0-3C4C-4619-B531-7F5C11F1497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&amp;R&amp;10福井県信用保証協会</oddHeader>
  </headerFooter>
  <ignoredErrors>
    <ignoredError sqref="K11:K12 K14:K18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B55409-4AFC-4AC8-A77A-DF8AAA16C6FA}">
          <x14:formula1>
            <xm:f>'（マスクデータ）'!$E$2:$E$26</xm:f>
          </x14:formula1>
          <xm:sqref>D8:E8</xm:sqref>
        </x14:dataValidation>
        <x14:dataValidation type="list" allowBlank="1" showInputMessage="1" showErrorMessage="1" xr:uid="{7F35B19F-5C91-42D6-A82A-20E352B8F9FA}">
          <x14:formula1>
            <xm:f>'（マスクデータ）'!A2:A18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0C90-4284-4049-95F5-B7B5B878DCA0}">
  <sheetPr codeName="Sheet3">
    <tabColor theme="4" tint="0.79998168889431442"/>
  </sheetPr>
  <dimension ref="A1:AC44"/>
  <sheetViews>
    <sheetView showGridLines="0" view="pageBreakPreview" zoomScale="70" zoomScaleNormal="100" zoomScaleSheetLayoutView="70" workbookViewId="0">
      <selection activeCell="E41" sqref="E41"/>
    </sheetView>
  </sheetViews>
  <sheetFormatPr defaultRowHeight="18.75"/>
  <cols>
    <col min="1" max="19" width="4.875" style="83" customWidth="1"/>
    <col min="20" max="29" width="8.125" style="84" customWidth="1"/>
    <col min="30" max="16384" width="9" style="84"/>
  </cols>
  <sheetData>
    <row r="1" spans="1:29" ht="17.45" customHeight="1">
      <c r="B1" s="83" t="s">
        <v>60</v>
      </c>
      <c r="AC1" s="85" t="s">
        <v>64</v>
      </c>
    </row>
    <row r="2" spans="1:29" ht="24">
      <c r="A2" s="86"/>
      <c r="B2" s="236" t="s">
        <v>61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87"/>
      <c r="AC2" s="85"/>
    </row>
    <row r="3" spans="1:29" ht="25.5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237" t="s">
        <v>58</v>
      </c>
      <c r="M3" s="237"/>
      <c r="N3" s="237"/>
      <c r="O3" s="237"/>
      <c r="P3" s="237"/>
      <c r="Q3" s="89"/>
      <c r="R3" s="90"/>
      <c r="S3" s="89"/>
      <c r="V3" s="240" t="s">
        <v>16</v>
      </c>
      <c r="W3" s="240"/>
      <c r="X3" s="240"/>
      <c r="Y3" s="240"/>
      <c r="Z3" s="240"/>
      <c r="AA3" s="240"/>
      <c r="AB3" s="91"/>
      <c r="AC3" s="91"/>
    </row>
    <row r="4" spans="1:29" ht="17.45" customHeight="1">
      <c r="A4" s="88"/>
      <c r="B4" s="89"/>
      <c r="C4" s="238">
        <f>認定・制度判定シート!D7</f>
        <v>0</v>
      </c>
      <c r="D4" s="238"/>
      <c r="E4" s="238"/>
      <c r="F4" s="89" t="s">
        <v>28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/>
      <c r="S4" s="89"/>
    </row>
    <row r="5" spans="1:29" ht="17.45" customHeight="1">
      <c r="A5" s="88"/>
      <c r="B5" s="248" t="str">
        <f>IF(認定・制度判定シート!L25="経営安定関連4号 作成へ","","利用できません")</f>
        <v>利用できません</v>
      </c>
      <c r="C5" s="248"/>
      <c r="D5" s="248"/>
      <c r="E5" s="248"/>
      <c r="F5" s="248"/>
      <c r="G5" s="248"/>
      <c r="H5" s="248"/>
      <c r="I5" s="89" t="s">
        <v>29</v>
      </c>
      <c r="J5" s="89"/>
      <c r="K5" s="239"/>
      <c r="L5" s="239"/>
      <c r="M5" s="239"/>
      <c r="N5" s="239"/>
      <c r="O5" s="239"/>
      <c r="P5" s="239"/>
      <c r="Q5" s="89"/>
      <c r="R5" s="90"/>
      <c r="S5" s="89"/>
      <c r="T5" s="92"/>
      <c r="U5" s="93"/>
      <c r="V5" s="93"/>
      <c r="W5" s="93"/>
      <c r="X5" s="94"/>
      <c r="Y5" s="92"/>
      <c r="Z5" s="93"/>
      <c r="AA5" s="93"/>
      <c r="AB5" s="93"/>
      <c r="AC5" s="94"/>
    </row>
    <row r="6" spans="1:29" ht="17.45" customHeight="1">
      <c r="A6" s="88"/>
      <c r="B6" s="248"/>
      <c r="C6" s="248"/>
      <c r="D6" s="248"/>
      <c r="E6" s="248"/>
      <c r="F6" s="248"/>
      <c r="G6" s="248"/>
      <c r="H6" s="248"/>
      <c r="I6" s="89" t="s">
        <v>30</v>
      </c>
      <c r="J6" s="89"/>
      <c r="K6" s="239" t="str">
        <f>IF(認定・制度判定シート!D4&gt;0,認定・制度判定シート!D4,"")</f>
        <v/>
      </c>
      <c r="L6" s="239"/>
      <c r="M6" s="239"/>
      <c r="N6" s="239"/>
      <c r="O6" s="239"/>
      <c r="P6" s="239"/>
      <c r="Q6" s="89"/>
      <c r="R6" s="90"/>
      <c r="S6" s="89"/>
      <c r="T6" s="95" t="s">
        <v>17</v>
      </c>
      <c r="U6" s="96"/>
      <c r="V6" s="96"/>
      <c r="W6" s="96"/>
      <c r="X6" s="97"/>
      <c r="Y6" s="95" t="s">
        <v>18</v>
      </c>
      <c r="Z6" s="96"/>
      <c r="AA6" s="96"/>
      <c r="AB6" s="96"/>
      <c r="AC6" s="97"/>
    </row>
    <row r="7" spans="1:29" ht="17.45" customHeight="1">
      <c r="A7" s="88"/>
      <c r="B7" s="248"/>
      <c r="C7" s="248"/>
      <c r="D7" s="248"/>
      <c r="E7" s="248"/>
      <c r="F7" s="248"/>
      <c r="G7" s="248"/>
      <c r="H7" s="248"/>
      <c r="I7" s="89" t="s">
        <v>31</v>
      </c>
      <c r="J7" s="89"/>
      <c r="K7" s="239" t="str">
        <f>IF(認定・制度判定シート!D5&gt;0,認定・制度判定シート!D5,"")</f>
        <v/>
      </c>
      <c r="L7" s="239"/>
      <c r="M7" s="239"/>
      <c r="N7" s="239"/>
      <c r="O7" s="239"/>
      <c r="P7" s="239"/>
      <c r="Q7" s="83" t="str">
        <f>IF(AND(K7="",K8=""),"","印")</f>
        <v/>
      </c>
      <c r="R7" s="90"/>
      <c r="S7" s="89"/>
      <c r="T7" s="98"/>
      <c r="U7" s="96"/>
      <c r="V7" s="96"/>
      <c r="W7" s="96"/>
      <c r="X7" s="99"/>
      <c r="Y7" s="98"/>
      <c r="Z7" s="96"/>
      <c r="AA7" s="96"/>
      <c r="AB7" s="96"/>
      <c r="AC7" s="99"/>
    </row>
    <row r="8" spans="1:29" ht="17.45" customHeight="1">
      <c r="A8" s="88"/>
      <c r="B8" s="100"/>
      <c r="C8" s="100"/>
      <c r="D8" s="100"/>
      <c r="E8" s="100"/>
      <c r="F8" s="100"/>
      <c r="G8" s="100"/>
      <c r="H8" s="100"/>
      <c r="I8" s="101"/>
      <c r="J8" s="101"/>
      <c r="K8" s="249" t="str">
        <f>IF(認定・制度判定シート!D6&gt;0,認定・制度判定シート!D6,"")</f>
        <v/>
      </c>
      <c r="L8" s="249"/>
      <c r="M8" s="249"/>
      <c r="N8" s="249"/>
      <c r="O8" s="249"/>
      <c r="P8" s="249"/>
      <c r="Q8" s="101"/>
      <c r="R8" s="90"/>
      <c r="S8" s="89"/>
      <c r="T8" s="246" t="s">
        <v>100</v>
      </c>
      <c r="U8" s="247"/>
      <c r="V8" s="247"/>
      <c r="W8" s="247"/>
      <c r="X8" s="97"/>
      <c r="Y8" s="246" t="s">
        <v>100</v>
      </c>
      <c r="Z8" s="247"/>
      <c r="AA8" s="247"/>
      <c r="AB8" s="247"/>
      <c r="AC8" s="97"/>
    </row>
    <row r="9" spans="1:29" ht="17.45" customHeight="1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90"/>
      <c r="S9" s="89"/>
      <c r="T9" s="102"/>
      <c r="U9" s="80"/>
      <c r="V9" s="80"/>
      <c r="W9" s="80"/>
      <c r="X9" s="103"/>
      <c r="Y9" s="102"/>
      <c r="Z9" s="80"/>
      <c r="AA9" s="96"/>
      <c r="AB9" s="96"/>
      <c r="AC9" s="103"/>
    </row>
    <row r="10" spans="1:29" ht="17.45" customHeight="1">
      <c r="A10" s="88"/>
      <c r="B10" s="245" t="s">
        <v>62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90"/>
      <c r="S10" s="89"/>
      <c r="T10" s="243" t="str">
        <f>認定・制度判定シート!$D$15</f>
        <v/>
      </c>
      <c r="U10" s="244"/>
      <c r="V10" s="104">
        <f>ROUNDDOWN(認定・制度判定シート!$E$15/1000,0)</f>
        <v>0</v>
      </c>
      <c r="W10" s="105" t="s">
        <v>106</v>
      </c>
      <c r="X10" s="143" t="s">
        <v>22</v>
      </c>
      <c r="Y10" s="243" t="str">
        <f>認定・制度判定シート!$D$11</f>
        <v/>
      </c>
      <c r="Z10" s="244"/>
      <c r="AA10" s="104">
        <f>ROUNDDOWN(認定・制度判定シート!$E$11/1000,0)</f>
        <v>0</v>
      </c>
      <c r="AB10" s="105" t="s">
        <v>106</v>
      </c>
      <c r="AC10" s="145" t="s">
        <v>67</v>
      </c>
    </row>
    <row r="11" spans="1:29" ht="17.45" customHeight="1">
      <c r="A11" s="88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90"/>
      <c r="S11" s="89"/>
      <c r="T11" s="102"/>
      <c r="U11" s="80"/>
      <c r="V11" s="106"/>
      <c r="W11" s="105"/>
      <c r="X11" s="80"/>
      <c r="Y11" s="102"/>
      <c r="Z11" s="80"/>
      <c r="AA11" s="106"/>
      <c r="AB11" s="105"/>
      <c r="AC11" s="103"/>
    </row>
    <row r="12" spans="1:29" ht="17.45" customHeight="1">
      <c r="A12" s="88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90"/>
      <c r="S12" s="89"/>
      <c r="T12" s="243" t="str">
        <f>認定・制度判定シート!$D$16</f>
        <v/>
      </c>
      <c r="U12" s="244"/>
      <c r="V12" s="104">
        <f>ROUNDDOWN(認定・制度判定シート!$E$16/1000,0)</f>
        <v>0</v>
      </c>
      <c r="W12" s="105" t="s">
        <v>106</v>
      </c>
      <c r="X12" s="107"/>
      <c r="Y12" s="243" t="str">
        <f>認定・制度判定シート!$D$12</f>
        <v/>
      </c>
      <c r="Z12" s="244"/>
      <c r="AA12" s="104">
        <f>ROUNDDOWN(認定・制度判定シート!$E$12/1000,0)</f>
        <v>0</v>
      </c>
      <c r="AB12" s="105" t="s">
        <v>106</v>
      </c>
      <c r="AC12" s="103"/>
    </row>
    <row r="13" spans="1:29" ht="17.45" customHeight="1">
      <c r="A13" s="88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90"/>
      <c r="S13" s="89"/>
      <c r="T13" s="102"/>
      <c r="U13" s="80"/>
      <c r="V13" s="106"/>
      <c r="W13" s="105"/>
      <c r="X13" s="144" t="s">
        <v>23</v>
      </c>
      <c r="Y13" s="102"/>
      <c r="Z13" s="80"/>
      <c r="AA13" s="106"/>
      <c r="AB13" s="105"/>
      <c r="AC13" s="145" t="s">
        <v>93</v>
      </c>
    </row>
    <row r="14" spans="1:29" ht="17.45" customHeight="1">
      <c r="A14" s="88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90"/>
      <c r="S14" s="89"/>
      <c r="T14" s="243" t="str">
        <f>認定・制度判定シート!$D$17</f>
        <v/>
      </c>
      <c r="U14" s="244"/>
      <c r="V14" s="104">
        <f>ROUNDDOWN(認定・制度判定シート!$E$17/1000,0)</f>
        <v>0</v>
      </c>
      <c r="W14" s="105" t="s">
        <v>106</v>
      </c>
      <c r="X14" s="108"/>
      <c r="Y14" s="243" t="str">
        <f>認定・制度判定シート!$D$13</f>
        <v/>
      </c>
      <c r="Z14" s="244"/>
      <c r="AA14" s="104">
        <f>ROUNDDOWN(認定・制度判定シート!$E$13/1000,0)</f>
        <v>0</v>
      </c>
      <c r="AB14" s="105" t="s">
        <v>106</v>
      </c>
      <c r="AC14" s="103"/>
    </row>
    <row r="15" spans="1:29" ht="17.45" customHeight="1">
      <c r="A15" s="88"/>
      <c r="B15" s="241" t="s">
        <v>33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90"/>
      <c r="S15" s="89"/>
      <c r="T15" s="102"/>
      <c r="U15" s="80"/>
      <c r="V15" s="80"/>
      <c r="W15" s="80"/>
      <c r="X15" s="103"/>
      <c r="Y15" s="102"/>
      <c r="Z15" s="80"/>
      <c r="AA15" s="80"/>
      <c r="AB15" s="80"/>
      <c r="AC15" s="103"/>
    </row>
    <row r="16" spans="1:29" ht="17.45" customHeight="1">
      <c r="A16" s="88"/>
      <c r="B16" s="89" t="s">
        <v>34</v>
      </c>
      <c r="C16" s="89"/>
      <c r="D16" s="89"/>
      <c r="E16" s="89"/>
      <c r="F16" s="89"/>
      <c r="G16" s="89"/>
      <c r="H16" s="89"/>
      <c r="I16" s="89"/>
      <c r="J16" s="89"/>
      <c r="L16" s="242" t="s">
        <v>104</v>
      </c>
      <c r="M16" s="242"/>
      <c r="N16" s="242"/>
      <c r="O16" s="242"/>
      <c r="P16" s="242"/>
      <c r="Q16" s="89"/>
      <c r="R16" s="90"/>
      <c r="S16" s="89"/>
      <c r="T16" s="102"/>
      <c r="U16" s="80"/>
      <c r="V16" s="80"/>
      <c r="W16" s="80"/>
      <c r="X16" s="103"/>
      <c r="Y16" s="102"/>
      <c r="Z16" s="80"/>
      <c r="AA16" s="80"/>
      <c r="AB16" s="80"/>
      <c r="AC16" s="103"/>
    </row>
    <row r="17" spans="1:29" ht="17.45" customHeight="1">
      <c r="A17" s="88"/>
      <c r="B17" s="89" t="s">
        <v>35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R17" s="90"/>
      <c r="S17" s="89"/>
      <c r="T17" s="102"/>
      <c r="U17" s="109" t="s">
        <v>98</v>
      </c>
      <c r="V17" s="255">
        <f>SUM(V10,V12,V14)</f>
        <v>0</v>
      </c>
      <c r="W17" s="255"/>
      <c r="X17" s="103"/>
      <c r="Y17" s="102"/>
      <c r="Z17" s="109" t="s">
        <v>99</v>
      </c>
      <c r="AA17" s="255">
        <f>SUM(AA10,AA12,AA14)</f>
        <v>0</v>
      </c>
      <c r="AB17" s="255"/>
      <c r="AC17" s="103"/>
    </row>
    <row r="18" spans="1:29" ht="17.45" customHeight="1">
      <c r="A18" s="88"/>
      <c r="B18" s="89"/>
      <c r="C18" s="89" t="s">
        <v>36</v>
      </c>
      <c r="D18" s="89"/>
      <c r="E18" s="89"/>
      <c r="F18" s="89"/>
      <c r="G18" s="89"/>
      <c r="H18" s="89"/>
      <c r="I18" s="110"/>
      <c r="J18" s="110"/>
      <c r="K18" s="110"/>
      <c r="L18" s="110"/>
      <c r="M18" s="110"/>
      <c r="N18" s="110"/>
      <c r="O18" s="110"/>
      <c r="P18" s="110"/>
      <c r="Q18" s="110"/>
      <c r="R18" s="90"/>
      <c r="S18" s="89"/>
      <c r="T18" s="111"/>
      <c r="U18" s="112"/>
      <c r="V18" s="112"/>
      <c r="W18" s="112"/>
      <c r="X18" s="113"/>
      <c r="Y18" s="111"/>
      <c r="Z18" s="112"/>
      <c r="AA18" s="114"/>
      <c r="AB18" s="114"/>
      <c r="AC18" s="113"/>
    </row>
    <row r="19" spans="1:29" ht="17.45" customHeight="1">
      <c r="A19" s="88"/>
      <c r="B19" s="89"/>
      <c r="C19" s="89"/>
      <c r="D19" s="252" t="s">
        <v>37</v>
      </c>
      <c r="E19" s="252"/>
      <c r="F19" s="258" t="s">
        <v>40</v>
      </c>
      <c r="G19" s="258"/>
      <c r="H19" s="89"/>
      <c r="I19" s="110"/>
      <c r="L19" s="115" t="s">
        <v>39</v>
      </c>
      <c r="M19" s="116"/>
      <c r="N19" s="257" t="e">
        <f>ROUNDDOWN((O22-O21)/O22,3)</f>
        <v>#DIV/0!</v>
      </c>
      <c r="O19" s="257"/>
      <c r="P19" s="257"/>
      <c r="Q19" s="257"/>
      <c r="R19" s="90"/>
      <c r="S19" s="89"/>
      <c r="T19" s="80"/>
      <c r="U19" s="80"/>
      <c r="V19" s="80"/>
      <c r="W19" s="80"/>
      <c r="X19" s="80"/>
      <c r="Y19" s="80"/>
      <c r="Z19" s="80"/>
      <c r="AA19" s="157" t="s">
        <v>136</v>
      </c>
      <c r="AB19" s="96"/>
      <c r="AC19" s="80"/>
    </row>
    <row r="20" spans="1:29" ht="17.45" customHeight="1">
      <c r="A20" s="88"/>
      <c r="B20" s="89"/>
      <c r="C20" s="89"/>
      <c r="D20" s="254" t="s">
        <v>38</v>
      </c>
      <c r="E20" s="254"/>
      <c r="F20" s="258"/>
      <c r="G20" s="258"/>
      <c r="H20" s="89"/>
      <c r="I20" s="110"/>
      <c r="J20" s="110"/>
      <c r="K20" s="110"/>
      <c r="L20" s="110"/>
      <c r="M20" s="110"/>
      <c r="N20" s="110"/>
      <c r="O20" s="110"/>
      <c r="P20" s="110"/>
      <c r="Q20" s="110"/>
      <c r="R20" s="90"/>
      <c r="S20" s="89"/>
      <c r="T20" s="80"/>
      <c r="U20" s="80"/>
      <c r="V20" s="80"/>
      <c r="W20" s="80"/>
      <c r="X20" s="80"/>
      <c r="Y20" s="80"/>
      <c r="Z20" s="80"/>
      <c r="AA20" s="96"/>
      <c r="AB20" s="96"/>
      <c r="AC20" s="80"/>
    </row>
    <row r="21" spans="1:29" ht="17.45" customHeight="1">
      <c r="A21" s="88"/>
      <c r="B21" s="89"/>
      <c r="C21" s="89"/>
      <c r="D21" s="117" t="s">
        <v>63</v>
      </c>
      <c r="E21" s="118"/>
      <c r="F21" s="118"/>
      <c r="G21" s="118"/>
      <c r="H21" s="118"/>
      <c r="I21" s="119"/>
      <c r="J21" s="119"/>
      <c r="K21" s="119"/>
      <c r="L21" s="119"/>
      <c r="M21" s="119"/>
      <c r="N21" s="119"/>
      <c r="O21" s="256">
        <f>AA10</f>
        <v>0</v>
      </c>
      <c r="P21" s="256"/>
      <c r="Q21" s="120" t="s">
        <v>57</v>
      </c>
      <c r="R21" s="90"/>
      <c r="S21" s="89"/>
      <c r="T21" s="121" t="s">
        <v>101</v>
      </c>
      <c r="U21" s="122"/>
      <c r="V21" s="122"/>
      <c r="W21" s="122"/>
      <c r="X21" s="122"/>
      <c r="Y21" s="122"/>
      <c r="Z21" s="122"/>
      <c r="AC21" s="122"/>
    </row>
    <row r="22" spans="1:29" ht="17.45" customHeight="1">
      <c r="A22" s="88"/>
      <c r="B22" s="89"/>
      <c r="C22" s="89"/>
      <c r="D22" s="117" t="s">
        <v>42</v>
      </c>
      <c r="E22" s="118"/>
      <c r="F22" s="118"/>
      <c r="G22" s="118"/>
      <c r="H22" s="118"/>
      <c r="I22" s="119"/>
      <c r="J22" s="119"/>
      <c r="K22" s="119"/>
      <c r="L22" s="119"/>
      <c r="M22" s="119"/>
      <c r="N22" s="119"/>
      <c r="O22" s="256">
        <f>V10</f>
        <v>0</v>
      </c>
      <c r="P22" s="256"/>
      <c r="Q22" s="120" t="s">
        <v>57</v>
      </c>
      <c r="R22" s="90"/>
      <c r="S22" s="89"/>
      <c r="T22" s="122"/>
      <c r="U22" s="122"/>
      <c r="V22" s="122"/>
      <c r="W22" s="122"/>
      <c r="X22" s="122"/>
      <c r="Y22" s="122"/>
      <c r="Z22" s="122"/>
      <c r="AC22" s="122"/>
    </row>
    <row r="23" spans="1:29" ht="17.45" customHeight="1">
      <c r="A23" s="88"/>
      <c r="B23" s="89"/>
      <c r="C23" s="89"/>
      <c r="D23" s="89"/>
      <c r="E23" s="89"/>
      <c r="F23" s="89"/>
      <c r="G23" s="89"/>
      <c r="H23" s="89"/>
      <c r="I23" s="110"/>
      <c r="O23" s="110"/>
      <c r="P23" s="110"/>
      <c r="Q23" s="110"/>
      <c r="R23" s="90"/>
      <c r="S23" s="89"/>
      <c r="T23" s="122" t="s">
        <v>127</v>
      </c>
      <c r="U23" s="122"/>
      <c r="V23" s="122"/>
      <c r="W23" s="122"/>
      <c r="X23" s="122"/>
      <c r="Y23" s="122"/>
      <c r="Z23" s="122"/>
      <c r="AA23" s="122"/>
      <c r="AB23" s="122"/>
      <c r="AC23" s="122"/>
    </row>
    <row r="24" spans="1:29" ht="17.45" customHeight="1">
      <c r="A24" s="88"/>
      <c r="B24" s="89"/>
      <c r="C24" s="89" t="s">
        <v>43</v>
      </c>
      <c r="D24" s="89"/>
      <c r="E24" s="89"/>
      <c r="F24" s="89"/>
      <c r="G24" s="89"/>
      <c r="H24" s="89"/>
      <c r="I24" s="110"/>
      <c r="J24" s="110"/>
      <c r="K24" s="110"/>
      <c r="L24" s="110"/>
      <c r="M24" s="110"/>
      <c r="N24" s="110"/>
      <c r="O24" s="110"/>
      <c r="P24" s="110"/>
      <c r="Q24" s="110"/>
      <c r="R24" s="90"/>
      <c r="S24" s="89"/>
      <c r="U24" s="123">
        <f>V10</f>
        <v>0</v>
      </c>
      <c r="V24" s="124" t="s">
        <v>94</v>
      </c>
      <c r="W24" s="123">
        <f>AA10</f>
        <v>0</v>
      </c>
      <c r="X24" s="250" t="s">
        <v>97</v>
      </c>
      <c r="Y24" s="263" t="s">
        <v>96</v>
      </c>
      <c r="Z24" s="264" t="e">
        <f>ROUNDDOWN((U24-W24)/U25,3)</f>
        <v>#DIV/0!</v>
      </c>
      <c r="AA24" s="250" t="e">
        <f>IF(Z24&gt;=AB24,"≧","&lt;")</f>
        <v>#DIV/0!</v>
      </c>
      <c r="AB24" s="267">
        <v>0.2</v>
      </c>
    </row>
    <row r="25" spans="1:29" ht="17.45" customHeight="1">
      <c r="A25" s="88"/>
      <c r="B25" s="89"/>
      <c r="C25" s="89"/>
      <c r="D25" s="252" t="s">
        <v>124</v>
      </c>
      <c r="E25" s="252"/>
      <c r="F25" s="252"/>
      <c r="G25" s="252"/>
      <c r="H25" s="252"/>
      <c r="I25" s="253" t="s">
        <v>40</v>
      </c>
      <c r="J25" s="253"/>
      <c r="K25" s="110"/>
      <c r="L25" s="115" t="s">
        <v>39</v>
      </c>
      <c r="M25" s="115"/>
      <c r="N25" s="262" t="e">
        <f>ROUNDDOWN(((O22+O28)-(O21+O27))/(O22+O28),3)</f>
        <v>#DIV/0!</v>
      </c>
      <c r="O25" s="262"/>
      <c r="P25" s="262"/>
      <c r="Q25" s="262"/>
      <c r="R25" s="90"/>
      <c r="S25" s="89"/>
      <c r="U25" s="251">
        <f>V10</f>
        <v>0</v>
      </c>
      <c r="V25" s="251"/>
      <c r="W25" s="251"/>
      <c r="X25" s="250"/>
      <c r="Y25" s="263"/>
      <c r="Z25" s="264"/>
      <c r="AA25" s="250"/>
      <c r="AB25" s="267"/>
    </row>
    <row r="26" spans="1:29" ht="17.45" customHeight="1">
      <c r="A26" s="88"/>
      <c r="B26" s="89"/>
      <c r="C26" s="89"/>
      <c r="D26" s="254" t="s">
        <v>44</v>
      </c>
      <c r="E26" s="254"/>
      <c r="F26" s="254"/>
      <c r="G26" s="254"/>
      <c r="H26" s="254"/>
      <c r="I26" s="253"/>
      <c r="J26" s="253"/>
      <c r="K26" s="110"/>
      <c r="L26" s="110"/>
      <c r="M26" s="110"/>
      <c r="N26" s="125"/>
      <c r="O26" s="125"/>
      <c r="P26" s="125"/>
      <c r="Q26" s="110"/>
      <c r="R26" s="90"/>
      <c r="S26" s="89"/>
      <c r="U26" s="155"/>
      <c r="V26" s="155"/>
      <c r="W26" s="155"/>
      <c r="X26" s="152"/>
      <c r="Y26" s="153"/>
      <c r="Z26" s="269" t="s">
        <v>135</v>
      </c>
      <c r="AA26" s="269"/>
      <c r="AB26" s="151"/>
    </row>
    <row r="27" spans="1:29" ht="17.45" customHeight="1">
      <c r="A27" s="88"/>
      <c r="B27" s="89"/>
      <c r="C27" s="89"/>
      <c r="D27" s="117" t="s">
        <v>45</v>
      </c>
      <c r="E27" s="118"/>
      <c r="F27" s="118"/>
      <c r="G27" s="118"/>
      <c r="H27" s="118"/>
      <c r="I27" s="119"/>
      <c r="J27" s="119"/>
      <c r="K27" s="119"/>
      <c r="L27" s="119"/>
      <c r="M27" s="126"/>
      <c r="N27" s="126"/>
      <c r="O27" s="256">
        <f>SUM(AA12,AA14)</f>
        <v>0</v>
      </c>
      <c r="P27" s="256"/>
      <c r="Q27" s="120" t="s">
        <v>57</v>
      </c>
      <c r="R27" s="90"/>
      <c r="S27" s="89"/>
      <c r="T27" s="122"/>
      <c r="U27" s="122"/>
      <c r="V27" s="122"/>
      <c r="W27" s="122"/>
      <c r="X27" s="122"/>
      <c r="Y27" s="268" t="e">
        <f>IF(AA24="≧","","利用できません")</f>
        <v>#DIV/0!</v>
      </c>
      <c r="Z27" s="268"/>
      <c r="AA27" s="268"/>
      <c r="AB27" s="122"/>
      <c r="AC27" s="122"/>
    </row>
    <row r="28" spans="1:29" ht="17.45" customHeight="1">
      <c r="A28" s="88"/>
      <c r="B28" s="89"/>
      <c r="C28" s="89"/>
      <c r="D28" s="117" t="s">
        <v>46</v>
      </c>
      <c r="E28" s="118"/>
      <c r="F28" s="118"/>
      <c r="G28" s="118"/>
      <c r="H28" s="118"/>
      <c r="I28" s="119"/>
      <c r="J28" s="119"/>
      <c r="K28" s="119"/>
      <c r="L28" s="119"/>
      <c r="M28" s="126"/>
      <c r="N28" s="126"/>
      <c r="O28" s="266">
        <f>SUM(V12,V14)</f>
        <v>0</v>
      </c>
      <c r="P28" s="266"/>
      <c r="Q28" s="120" t="s">
        <v>57</v>
      </c>
      <c r="R28" s="90"/>
      <c r="S28" s="89"/>
      <c r="T28" s="122" t="s">
        <v>95</v>
      </c>
      <c r="U28" s="122"/>
      <c r="V28" s="122"/>
      <c r="W28" s="122"/>
      <c r="X28" s="122"/>
      <c r="Y28" s="122"/>
      <c r="Z28" s="122"/>
      <c r="AA28" s="122"/>
      <c r="AB28" s="122"/>
      <c r="AC28" s="122"/>
    </row>
    <row r="29" spans="1:29" ht="17.45" customHeight="1">
      <c r="A29" s="88"/>
      <c r="B29" s="89"/>
      <c r="C29" s="89"/>
      <c r="D29" s="89"/>
      <c r="E29" s="89"/>
      <c r="F29" s="89"/>
      <c r="G29" s="89"/>
      <c r="H29" s="89"/>
      <c r="I29" s="110"/>
      <c r="J29" s="110"/>
      <c r="K29" s="110"/>
      <c r="L29" s="110"/>
      <c r="O29" s="127"/>
      <c r="P29" s="127"/>
      <c r="Q29" s="110"/>
      <c r="R29" s="90"/>
      <c r="S29" s="89"/>
      <c r="T29" s="122"/>
      <c r="U29" s="123">
        <f>V10+V12+V14</f>
        <v>0</v>
      </c>
      <c r="V29" s="124" t="s">
        <v>94</v>
      </c>
      <c r="W29" s="123">
        <f>AA10+AA12+AA14</f>
        <v>0</v>
      </c>
      <c r="X29" s="250" t="s">
        <v>97</v>
      </c>
      <c r="Y29" s="263" t="s">
        <v>96</v>
      </c>
      <c r="Z29" s="264" t="e">
        <f>ROUNDDOWN((U29-W29)/U30,3)</f>
        <v>#DIV/0!</v>
      </c>
      <c r="AA29" s="250" t="e">
        <f>IF(Z29&gt;=AB29,"≧","&lt;")</f>
        <v>#DIV/0!</v>
      </c>
      <c r="AB29" s="267">
        <v>0.2</v>
      </c>
    </row>
    <row r="30" spans="1:29" ht="17.45" customHeight="1">
      <c r="A30" s="88"/>
      <c r="B30" s="89" t="s">
        <v>47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90"/>
      <c r="S30" s="89"/>
      <c r="T30" s="122"/>
      <c r="U30" s="251">
        <f>(V10+V12+V14)</f>
        <v>0</v>
      </c>
      <c r="V30" s="251"/>
      <c r="W30" s="251"/>
      <c r="X30" s="250"/>
      <c r="Y30" s="263"/>
      <c r="Z30" s="264"/>
      <c r="AA30" s="250"/>
      <c r="AB30" s="267"/>
    </row>
    <row r="31" spans="1:29" ht="17.45" customHeight="1">
      <c r="A31" s="88"/>
      <c r="B31" s="8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90"/>
      <c r="S31" s="89"/>
      <c r="U31" s="155"/>
      <c r="V31" s="155"/>
      <c r="W31" s="155"/>
      <c r="X31" s="152"/>
      <c r="Y31" s="153"/>
      <c r="Z31" s="269" t="s">
        <v>135</v>
      </c>
      <c r="AA31" s="269"/>
      <c r="AB31" s="151"/>
    </row>
    <row r="32" spans="1:29" ht="17.45" customHeight="1">
      <c r="A32" s="129"/>
      <c r="B32" s="130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131"/>
      <c r="S32" s="89"/>
      <c r="Y32" s="268" t="e">
        <f>IF(AA29="≧","","利用できません")</f>
        <v>#DIV/0!</v>
      </c>
      <c r="Z32" s="268"/>
      <c r="AA32" s="268"/>
    </row>
    <row r="33" spans="2:29" ht="17.45" customHeight="1">
      <c r="B33" s="83" t="s">
        <v>48</v>
      </c>
      <c r="S33" s="89"/>
      <c r="T33" s="128" t="s">
        <v>109</v>
      </c>
    </row>
    <row r="34" spans="2:29" ht="17.45" customHeight="1">
      <c r="B34" s="83" t="s">
        <v>53</v>
      </c>
      <c r="C34" s="83" t="s">
        <v>56</v>
      </c>
      <c r="S34" s="89"/>
      <c r="T34" s="132" t="s">
        <v>20</v>
      </c>
    </row>
    <row r="35" spans="2:29" ht="17.45" customHeight="1">
      <c r="B35" s="83" t="s">
        <v>54</v>
      </c>
      <c r="C35" s="259" t="s">
        <v>92</v>
      </c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S35" s="89"/>
    </row>
    <row r="36" spans="2:29" ht="17.45" customHeight="1">
      <c r="B36" s="133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S36" s="89"/>
      <c r="U36" s="265" t="s">
        <v>59</v>
      </c>
      <c r="V36" s="265"/>
      <c r="W36" s="265"/>
    </row>
    <row r="37" spans="2:29" ht="17.45" customHeight="1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S37" s="89"/>
    </row>
    <row r="38" spans="2:29" ht="17.45" customHeight="1">
      <c r="C38" s="83" t="s">
        <v>49</v>
      </c>
      <c r="U38" s="84" t="s">
        <v>21</v>
      </c>
    </row>
    <row r="39" spans="2:29" ht="17.45" customHeight="1">
      <c r="C39" s="83" t="s">
        <v>50</v>
      </c>
      <c r="W39" s="141" t="s">
        <v>126</v>
      </c>
      <c r="Y39" s="235" t="str">
        <f>K6</f>
        <v/>
      </c>
      <c r="Z39" s="235"/>
      <c r="AA39" s="235"/>
      <c r="AB39" s="235"/>
      <c r="AC39" s="235"/>
    </row>
    <row r="40" spans="2:29" ht="17.45" customHeight="1">
      <c r="C40" s="83" t="s">
        <v>51</v>
      </c>
      <c r="W40" s="141" t="s">
        <v>31</v>
      </c>
      <c r="Y40" s="235" t="str">
        <f>K7</f>
        <v/>
      </c>
      <c r="Z40" s="235"/>
      <c r="AA40" s="235"/>
      <c r="AB40" s="235"/>
      <c r="AC40" s="235"/>
    </row>
    <row r="41" spans="2:29" ht="17.45" customHeight="1">
      <c r="B41" s="83" t="s">
        <v>52</v>
      </c>
      <c r="Y41" s="235" t="str">
        <f>K8</f>
        <v/>
      </c>
      <c r="Z41" s="235"/>
      <c r="AA41" s="235"/>
      <c r="AB41" s="235"/>
      <c r="AC41" s="235"/>
    </row>
    <row r="42" spans="2:29" ht="17.45" customHeight="1"/>
    <row r="43" spans="2:29" ht="17.45" customHeight="1"/>
    <row r="44" spans="2:29" ht="17.45" customHeight="1"/>
  </sheetData>
  <sheetProtection password="C67E" sheet="1" objects="1" scenarios="1"/>
  <mergeCells count="56">
    <mergeCell ref="Y39:AC39"/>
    <mergeCell ref="Y40:AC40"/>
    <mergeCell ref="AB24:AB25"/>
    <mergeCell ref="AB29:AB30"/>
    <mergeCell ref="AA24:AA25"/>
    <mergeCell ref="AA29:AA30"/>
    <mergeCell ref="Z24:Z25"/>
    <mergeCell ref="Y24:Y25"/>
    <mergeCell ref="Y27:AA27"/>
    <mergeCell ref="Y32:AA32"/>
    <mergeCell ref="Z26:AA26"/>
    <mergeCell ref="Z31:AA31"/>
    <mergeCell ref="X29:X30"/>
    <mergeCell ref="Y29:Y30"/>
    <mergeCell ref="Z29:Z30"/>
    <mergeCell ref="U36:W36"/>
    <mergeCell ref="O28:P28"/>
    <mergeCell ref="O27:P27"/>
    <mergeCell ref="C35:Q36"/>
    <mergeCell ref="U30:W30"/>
    <mergeCell ref="C31:Q32"/>
    <mergeCell ref="V17:W17"/>
    <mergeCell ref="N25:Q25"/>
    <mergeCell ref="AA17:AB17"/>
    <mergeCell ref="O22:P22"/>
    <mergeCell ref="O21:P21"/>
    <mergeCell ref="N19:Q19"/>
    <mergeCell ref="D19:E19"/>
    <mergeCell ref="F19:G20"/>
    <mergeCell ref="D20:E20"/>
    <mergeCell ref="X24:X25"/>
    <mergeCell ref="U25:W25"/>
    <mergeCell ref="D25:H25"/>
    <mergeCell ref="I25:J26"/>
    <mergeCell ref="D26:H26"/>
    <mergeCell ref="T8:W8"/>
    <mergeCell ref="Y8:AB8"/>
    <mergeCell ref="B5:H7"/>
    <mergeCell ref="K8:P8"/>
    <mergeCell ref="K6:P6"/>
    <mergeCell ref="Y41:AC41"/>
    <mergeCell ref="B2:Q2"/>
    <mergeCell ref="L3:P3"/>
    <mergeCell ref="C4:E4"/>
    <mergeCell ref="K5:P5"/>
    <mergeCell ref="V3:AA3"/>
    <mergeCell ref="B15:Q15"/>
    <mergeCell ref="L16:P16"/>
    <mergeCell ref="T14:U14"/>
    <mergeCell ref="Y14:Z14"/>
    <mergeCell ref="K7:P7"/>
    <mergeCell ref="B10:Q14"/>
    <mergeCell ref="T10:U10"/>
    <mergeCell ref="Y10:Z10"/>
    <mergeCell ref="T12:U12"/>
    <mergeCell ref="Y12:Z12"/>
  </mergeCells>
  <phoneticPr fontId="2"/>
  <conditionalFormatting sqref="B5:H8">
    <cfRule type="cellIs" dxfId="9" priority="5" operator="equal">
      <formula>"利用できません"</formula>
    </cfRule>
  </conditionalFormatting>
  <conditionalFormatting sqref="Y27:AA27">
    <cfRule type="cellIs" dxfId="8" priority="2" operator="equal">
      <formula>"利用できません"</formula>
    </cfRule>
  </conditionalFormatting>
  <conditionalFormatting sqref="Y32:AA32">
    <cfRule type="cellIs" dxfId="7" priority="1" operator="equal">
      <formula>"利用できません"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blackAndWhite="1" r:id="rId1"/>
  <rowBreaks count="1" manualBreakCount="1">
    <brk id="41" max="16383" man="1"/>
  </rowBreaks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C443-0F02-42CF-8963-13C1412112F4}">
  <sheetPr codeName="Sheet2">
    <tabColor rgb="FFFFFFCC"/>
  </sheetPr>
  <dimension ref="A1:AD44"/>
  <sheetViews>
    <sheetView showGridLines="0" view="pageBreakPreview" zoomScale="70" zoomScaleNormal="100" zoomScaleSheetLayoutView="70" workbookViewId="0">
      <selection activeCell="L3" sqref="L3:P3"/>
    </sheetView>
  </sheetViews>
  <sheetFormatPr defaultRowHeight="18.75"/>
  <cols>
    <col min="1" max="18" width="4.875" style="83" customWidth="1"/>
    <col min="19" max="19" width="4.875" style="84" customWidth="1"/>
    <col min="20" max="29" width="8.125" style="84" customWidth="1"/>
    <col min="30" max="16384" width="9" style="84"/>
  </cols>
  <sheetData>
    <row r="1" spans="1:29" ht="17.45" customHeight="1">
      <c r="B1" s="83" t="s">
        <v>26</v>
      </c>
      <c r="AC1" s="85" t="s">
        <v>25</v>
      </c>
    </row>
    <row r="2" spans="1:29" ht="24">
      <c r="A2" s="86"/>
      <c r="B2" s="236" t="s">
        <v>27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87"/>
      <c r="AC2" s="85"/>
    </row>
    <row r="3" spans="1:29" ht="25.5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237" t="s">
        <v>58</v>
      </c>
      <c r="M3" s="237"/>
      <c r="N3" s="237"/>
      <c r="O3" s="237"/>
      <c r="P3" s="237"/>
      <c r="Q3" s="89"/>
      <c r="R3" s="90"/>
      <c r="V3" s="240" t="s">
        <v>16</v>
      </c>
      <c r="W3" s="240"/>
      <c r="X3" s="240"/>
      <c r="Y3" s="240"/>
      <c r="Z3" s="240"/>
      <c r="AA3" s="240"/>
      <c r="AB3" s="91"/>
      <c r="AC3" s="91"/>
    </row>
    <row r="4" spans="1:29" ht="17.45" customHeight="1">
      <c r="A4" s="88"/>
      <c r="B4" s="89"/>
      <c r="C4" s="238">
        <f>認定・制度判定シート!D7</f>
        <v>0</v>
      </c>
      <c r="D4" s="238"/>
      <c r="E4" s="238"/>
      <c r="F4" s="89" t="s">
        <v>28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/>
    </row>
    <row r="5" spans="1:29" ht="17.45" customHeight="1">
      <c r="A5" s="88"/>
      <c r="B5" s="248" t="str">
        <f>IF(認定・制度判定シート!L28="危機関連 作成へ","","利用できません")</f>
        <v>利用できません</v>
      </c>
      <c r="C5" s="248"/>
      <c r="D5" s="248"/>
      <c r="E5" s="248"/>
      <c r="F5" s="248"/>
      <c r="G5" s="248"/>
      <c r="H5" s="248"/>
      <c r="I5" s="89" t="s">
        <v>29</v>
      </c>
      <c r="J5" s="89"/>
      <c r="K5" s="239"/>
      <c r="L5" s="239"/>
      <c r="M5" s="239"/>
      <c r="N5" s="239"/>
      <c r="O5" s="239"/>
      <c r="P5" s="239"/>
      <c r="Q5" s="89"/>
      <c r="R5" s="90"/>
      <c r="T5" s="92"/>
      <c r="U5" s="93"/>
      <c r="V5" s="93"/>
      <c r="W5" s="93"/>
      <c r="X5" s="94"/>
      <c r="Y5" s="92"/>
      <c r="Z5" s="93"/>
      <c r="AA5" s="93"/>
      <c r="AB5" s="93"/>
      <c r="AC5" s="94"/>
    </row>
    <row r="6" spans="1:29" ht="17.45" customHeight="1">
      <c r="A6" s="88"/>
      <c r="B6" s="248"/>
      <c r="C6" s="248"/>
      <c r="D6" s="248"/>
      <c r="E6" s="248"/>
      <c r="F6" s="248"/>
      <c r="G6" s="248"/>
      <c r="H6" s="248"/>
      <c r="I6" s="89" t="s">
        <v>30</v>
      </c>
      <c r="J6" s="89"/>
      <c r="K6" s="239" t="str">
        <f>IF(認定・制度判定シート!D4&gt;0,認定・制度判定シート!D4,"")</f>
        <v/>
      </c>
      <c r="L6" s="239"/>
      <c r="M6" s="239"/>
      <c r="N6" s="239"/>
      <c r="O6" s="239"/>
      <c r="P6" s="239"/>
      <c r="Q6" s="89"/>
      <c r="R6" s="90"/>
      <c r="T6" s="95" t="s">
        <v>17</v>
      </c>
      <c r="U6" s="96"/>
      <c r="V6" s="96"/>
      <c r="W6" s="96"/>
      <c r="X6" s="97"/>
      <c r="Y6" s="95" t="s">
        <v>18</v>
      </c>
      <c r="Z6" s="96"/>
      <c r="AA6" s="96"/>
      <c r="AB6" s="96"/>
      <c r="AC6" s="97"/>
    </row>
    <row r="7" spans="1:29" ht="17.45" customHeight="1">
      <c r="A7" s="88"/>
      <c r="B7" s="248"/>
      <c r="C7" s="248"/>
      <c r="D7" s="248"/>
      <c r="E7" s="248"/>
      <c r="F7" s="248"/>
      <c r="G7" s="248"/>
      <c r="H7" s="248"/>
      <c r="I7" s="89" t="s">
        <v>31</v>
      </c>
      <c r="J7" s="89"/>
      <c r="K7" s="239" t="str">
        <f>IF(認定・制度判定シート!D5&gt;0,認定・制度判定シート!D5,"")</f>
        <v/>
      </c>
      <c r="L7" s="239"/>
      <c r="M7" s="239"/>
      <c r="N7" s="239"/>
      <c r="O7" s="239"/>
      <c r="P7" s="239"/>
      <c r="Q7" s="83" t="str">
        <f>IF(AND(K7="",K8=""),"","印")</f>
        <v/>
      </c>
      <c r="R7" s="90"/>
      <c r="T7" s="98"/>
      <c r="U7" s="96"/>
      <c r="V7" s="96"/>
      <c r="W7" s="96"/>
      <c r="X7" s="99"/>
      <c r="Y7" s="98"/>
      <c r="Z7" s="96"/>
      <c r="AA7" s="96"/>
      <c r="AB7" s="96"/>
      <c r="AC7" s="99"/>
    </row>
    <row r="8" spans="1:29" ht="17.45" customHeight="1">
      <c r="A8" s="88"/>
      <c r="B8" s="100"/>
      <c r="C8" s="100"/>
      <c r="D8" s="100"/>
      <c r="E8" s="100"/>
      <c r="F8" s="100"/>
      <c r="G8" s="100"/>
      <c r="H8" s="100"/>
      <c r="I8" s="101"/>
      <c r="J8" s="101"/>
      <c r="K8" s="249" t="str">
        <f>IF(認定・制度判定シート!D6&gt;0,認定・制度判定シート!D6,"")</f>
        <v/>
      </c>
      <c r="L8" s="249"/>
      <c r="M8" s="249"/>
      <c r="N8" s="249"/>
      <c r="O8" s="249"/>
      <c r="P8" s="249"/>
      <c r="Q8" s="101"/>
      <c r="R8" s="90"/>
      <c r="T8" s="246" t="s">
        <v>100</v>
      </c>
      <c r="U8" s="247"/>
      <c r="V8" s="247"/>
      <c r="W8" s="247"/>
      <c r="X8" s="97"/>
      <c r="Y8" s="246" t="s">
        <v>100</v>
      </c>
      <c r="Z8" s="247"/>
      <c r="AA8" s="247"/>
      <c r="AB8" s="247"/>
      <c r="AC8" s="97"/>
    </row>
    <row r="9" spans="1:29" ht="17.45" customHeight="1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90"/>
      <c r="T9" s="102"/>
      <c r="U9" s="80"/>
      <c r="V9" s="80"/>
      <c r="W9" s="80"/>
      <c r="X9" s="103"/>
      <c r="Y9" s="102"/>
      <c r="Z9" s="80"/>
      <c r="AA9" s="96"/>
      <c r="AB9" s="96"/>
      <c r="AC9" s="103"/>
    </row>
    <row r="10" spans="1:29" ht="17.45" customHeight="1">
      <c r="A10" s="88"/>
      <c r="B10" s="245" t="s">
        <v>32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90"/>
      <c r="T10" s="243" t="str">
        <f>認定・制度判定シート!D15</f>
        <v/>
      </c>
      <c r="U10" s="244"/>
      <c r="V10" s="104">
        <f>ROUNDDOWN(認定・制度判定シート!E15/1000,0)</f>
        <v>0</v>
      </c>
      <c r="W10" s="134" t="s">
        <v>107</v>
      </c>
      <c r="X10" s="143" t="s">
        <v>22</v>
      </c>
      <c r="Y10" s="243" t="str">
        <f>認定・制度判定シート!D11</f>
        <v/>
      </c>
      <c r="Z10" s="244"/>
      <c r="AA10" s="104">
        <f>ROUNDDOWN(認定・制度判定シート!E11/1000,0)</f>
        <v>0</v>
      </c>
      <c r="AB10" s="134" t="s">
        <v>107</v>
      </c>
      <c r="AC10" s="145" t="s">
        <v>67</v>
      </c>
    </row>
    <row r="11" spans="1:29" ht="17.45" customHeight="1">
      <c r="A11" s="88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90"/>
      <c r="T11" s="102"/>
      <c r="U11" s="80"/>
      <c r="V11" s="106"/>
      <c r="W11" s="134"/>
      <c r="X11" s="80"/>
      <c r="Y11" s="102"/>
      <c r="Z11" s="80"/>
      <c r="AA11" s="106"/>
      <c r="AB11" s="134"/>
      <c r="AC11" s="103"/>
    </row>
    <row r="12" spans="1:29" ht="17.45" customHeight="1">
      <c r="A12" s="88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90"/>
      <c r="T12" s="243" t="str">
        <f>認定・制度判定シート!D16</f>
        <v/>
      </c>
      <c r="U12" s="244"/>
      <c r="V12" s="104">
        <f>ROUNDDOWN(認定・制度判定シート!E16/1000,0)</f>
        <v>0</v>
      </c>
      <c r="W12" s="134" t="s">
        <v>107</v>
      </c>
      <c r="X12" s="80"/>
      <c r="Y12" s="243" t="str">
        <f>認定・制度判定シート!D12</f>
        <v/>
      </c>
      <c r="Z12" s="244"/>
      <c r="AA12" s="104">
        <f>ROUNDDOWN(認定・制度判定シート!E12/1000,0)</f>
        <v>0</v>
      </c>
      <c r="AB12" s="134" t="s">
        <v>107</v>
      </c>
      <c r="AC12" s="103"/>
    </row>
    <row r="13" spans="1:29" ht="17.45" customHeight="1">
      <c r="A13" s="88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90"/>
      <c r="T13" s="102"/>
      <c r="U13" s="80"/>
      <c r="V13" s="106"/>
      <c r="X13" s="144" t="s">
        <v>23</v>
      </c>
      <c r="Y13" s="102"/>
      <c r="Z13" s="80"/>
      <c r="AA13" s="106"/>
      <c r="AC13" s="145" t="s">
        <v>93</v>
      </c>
    </row>
    <row r="14" spans="1:29" ht="17.45" customHeight="1">
      <c r="A14" s="88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90"/>
      <c r="T14" s="243" t="str">
        <f>認定・制度判定シート!D17</f>
        <v/>
      </c>
      <c r="U14" s="244"/>
      <c r="V14" s="104">
        <f>ROUNDDOWN(認定・制度判定シート!E17/1000,0)</f>
        <v>0</v>
      </c>
      <c r="W14" s="135" t="s">
        <v>107</v>
      </c>
      <c r="X14" s="136"/>
      <c r="Y14" s="243" t="str">
        <f>認定・制度判定シート!D13</f>
        <v/>
      </c>
      <c r="Z14" s="244"/>
      <c r="AA14" s="104">
        <f>ROUNDDOWN(認定・制度判定シート!E13/1000,0)</f>
        <v>0</v>
      </c>
      <c r="AB14" s="135" t="s">
        <v>107</v>
      </c>
      <c r="AC14" s="97"/>
    </row>
    <row r="15" spans="1:29" ht="17.45" customHeight="1">
      <c r="A15" s="88"/>
      <c r="B15" s="241" t="s">
        <v>33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90"/>
      <c r="T15" s="102"/>
      <c r="U15" s="80"/>
      <c r="V15" s="80"/>
      <c r="W15" s="80"/>
      <c r="X15" s="103"/>
      <c r="Y15" s="102"/>
      <c r="Z15" s="80"/>
      <c r="AA15" s="96"/>
      <c r="AB15" s="96"/>
      <c r="AC15" s="103"/>
    </row>
    <row r="16" spans="1:29" ht="17.45" customHeight="1">
      <c r="A16" s="88"/>
      <c r="B16" s="89" t="s">
        <v>34</v>
      </c>
      <c r="C16" s="89"/>
      <c r="D16" s="89"/>
      <c r="E16" s="89"/>
      <c r="F16" s="89"/>
      <c r="G16" s="89"/>
      <c r="H16" s="89"/>
      <c r="I16" s="89"/>
      <c r="J16" s="89"/>
      <c r="L16" s="242" t="s">
        <v>104</v>
      </c>
      <c r="M16" s="242"/>
      <c r="N16" s="242"/>
      <c r="O16" s="242"/>
      <c r="P16" s="242"/>
      <c r="Q16" s="89"/>
      <c r="R16" s="90"/>
      <c r="T16" s="102"/>
      <c r="U16" s="80"/>
      <c r="V16" s="80"/>
      <c r="W16" s="80"/>
      <c r="X16" s="103"/>
      <c r="Y16" s="102"/>
      <c r="Z16" s="80"/>
      <c r="AA16" s="96"/>
      <c r="AB16" s="96"/>
      <c r="AC16" s="103"/>
    </row>
    <row r="17" spans="1:30" ht="17.45" customHeight="1">
      <c r="A17" s="88"/>
      <c r="B17" s="89" t="s">
        <v>35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R17" s="90"/>
      <c r="T17" s="98"/>
      <c r="U17" s="109" t="s">
        <v>98</v>
      </c>
      <c r="V17" s="255">
        <f>SUM(V10,V12,V14)</f>
        <v>0</v>
      </c>
      <c r="W17" s="255"/>
      <c r="X17" s="97"/>
      <c r="Y17" s="98"/>
      <c r="Z17" s="109" t="s">
        <v>99</v>
      </c>
      <c r="AA17" s="255">
        <f>SUM(AA10,AA12,AA14)</f>
        <v>0</v>
      </c>
      <c r="AB17" s="255"/>
      <c r="AC17" s="97"/>
    </row>
    <row r="18" spans="1:30" ht="17.45" customHeight="1">
      <c r="A18" s="88"/>
      <c r="B18" s="89"/>
      <c r="C18" s="89" t="s">
        <v>36</v>
      </c>
      <c r="D18" s="89"/>
      <c r="E18" s="89"/>
      <c r="F18" s="89"/>
      <c r="G18" s="89"/>
      <c r="H18" s="89"/>
      <c r="I18" s="110"/>
      <c r="J18" s="110"/>
      <c r="K18" s="110"/>
      <c r="L18" s="110"/>
      <c r="R18" s="90"/>
      <c r="T18" s="111"/>
      <c r="U18" s="112"/>
      <c r="V18" s="112"/>
      <c r="W18" s="112"/>
      <c r="X18" s="113"/>
      <c r="Y18" s="111"/>
      <c r="Z18" s="112"/>
      <c r="AA18" s="114"/>
      <c r="AB18" s="114"/>
      <c r="AC18" s="113"/>
    </row>
    <row r="19" spans="1:30" ht="17.45" customHeight="1">
      <c r="A19" s="88"/>
      <c r="B19" s="89"/>
      <c r="C19" s="89"/>
      <c r="D19" s="252" t="s">
        <v>37</v>
      </c>
      <c r="E19" s="252"/>
      <c r="F19" s="258" t="s">
        <v>40</v>
      </c>
      <c r="G19" s="258"/>
      <c r="H19" s="89"/>
      <c r="I19" s="110"/>
      <c r="L19" s="115" t="s">
        <v>39</v>
      </c>
      <c r="M19" s="130"/>
      <c r="N19" s="257" t="e">
        <f>ROUNDDOWN((O22-O21)/O22,3)</f>
        <v>#DIV/0!</v>
      </c>
      <c r="O19" s="257"/>
      <c r="P19" s="257"/>
      <c r="Q19" s="257"/>
      <c r="R19" s="90"/>
      <c r="T19" s="122"/>
      <c r="U19" s="122"/>
      <c r="V19" s="122"/>
      <c r="W19" s="122"/>
      <c r="X19" s="80"/>
      <c r="Y19" s="80"/>
      <c r="Z19" s="122"/>
      <c r="AA19" s="157" t="s">
        <v>136</v>
      </c>
      <c r="AC19" s="122"/>
    </row>
    <row r="20" spans="1:30" ht="17.45" customHeight="1">
      <c r="A20" s="88"/>
      <c r="B20" s="89"/>
      <c r="C20" s="89"/>
      <c r="D20" s="254" t="s">
        <v>38</v>
      </c>
      <c r="E20" s="254"/>
      <c r="F20" s="258"/>
      <c r="G20" s="258"/>
      <c r="H20" s="89"/>
      <c r="I20" s="110"/>
      <c r="J20" s="110"/>
      <c r="K20" s="110"/>
      <c r="L20" s="110"/>
      <c r="M20" s="110"/>
      <c r="N20" s="110"/>
      <c r="O20" s="110"/>
      <c r="P20" s="110"/>
      <c r="Q20" s="110"/>
      <c r="R20" s="90"/>
      <c r="U20" s="122"/>
      <c r="V20" s="122"/>
      <c r="W20" s="122"/>
      <c r="X20" s="122"/>
      <c r="Y20" s="122"/>
      <c r="Z20" s="122"/>
      <c r="AC20" s="122"/>
      <c r="AD20" s="122"/>
    </row>
    <row r="21" spans="1:30" ht="17.45" customHeight="1">
      <c r="A21" s="88"/>
      <c r="B21" s="89"/>
      <c r="C21" s="89"/>
      <c r="D21" s="117" t="s">
        <v>41</v>
      </c>
      <c r="E21" s="117"/>
      <c r="F21" s="89"/>
      <c r="G21" s="89"/>
      <c r="H21" s="89"/>
      <c r="I21" s="110"/>
      <c r="J21" s="110"/>
      <c r="K21" s="110"/>
      <c r="L21" s="110"/>
      <c r="O21" s="256">
        <f>AA10</f>
        <v>0</v>
      </c>
      <c r="P21" s="256"/>
      <c r="Q21" s="120" t="s">
        <v>57</v>
      </c>
      <c r="R21" s="90"/>
      <c r="T21" s="121" t="s">
        <v>101</v>
      </c>
      <c r="U21" s="122"/>
      <c r="V21" s="122"/>
      <c r="W21" s="122"/>
      <c r="X21" s="122"/>
      <c r="Y21" s="122"/>
      <c r="Z21" s="122"/>
      <c r="AC21" s="122"/>
      <c r="AD21" s="122"/>
    </row>
    <row r="22" spans="1:30" ht="17.45" customHeight="1">
      <c r="A22" s="88"/>
      <c r="B22" s="89"/>
      <c r="C22" s="89"/>
      <c r="D22" s="117" t="s">
        <v>42</v>
      </c>
      <c r="E22" s="117"/>
      <c r="F22" s="89"/>
      <c r="G22" s="89"/>
      <c r="H22" s="89"/>
      <c r="I22" s="110"/>
      <c r="J22" s="110"/>
      <c r="K22" s="110"/>
      <c r="L22" s="110"/>
      <c r="O22" s="256">
        <f>V10</f>
        <v>0</v>
      </c>
      <c r="P22" s="256"/>
      <c r="Q22" s="120" t="s">
        <v>57</v>
      </c>
      <c r="R22" s="90"/>
      <c r="T22" s="137"/>
      <c r="U22" s="122"/>
      <c r="V22" s="122"/>
      <c r="W22" s="122"/>
      <c r="X22" s="122"/>
      <c r="Y22" s="122"/>
      <c r="Z22" s="122"/>
      <c r="AC22" s="122"/>
    </row>
    <row r="23" spans="1:30" ht="17.45" customHeight="1">
      <c r="A23" s="88"/>
      <c r="B23" s="89"/>
      <c r="C23" s="89"/>
      <c r="D23" s="89"/>
      <c r="E23" s="89"/>
      <c r="F23" s="89"/>
      <c r="G23" s="89"/>
      <c r="H23" s="89"/>
      <c r="I23" s="110"/>
      <c r="R23" s="90"/>
      <c r="T23" s="122" t="s">
        <v>127</v>
      </c>
      <c r="U23" s="122"/>
      <c r="V23" s="122"/>
      <c r="W23" s="122"/>
      <c r="X23" s="122"/>
      <c r="Y23" s="122"/>
      <c r="Z23" s="122"/>
      <c r="AA23" s="122"/>
      <c r="AB23" s="122"/>
      <c r="AC23" s="122"/>
    </row>
    <row r="24" spans="1:30" ht="17.45" customHeight="1">
      <c r="A24" s="88"/>
      <c r="B24" s="89"/>
      <c r="C24" s="89" t="s">
        <v>43</v>
      </c>
      <c r="D24" s="89"/>
      <c r="E24" s="89"/>
      <c r="F24" s="89"/>
      <c r="G24" s="89"/>
      <c r="H24" s="89"/>
      <c r="I24" s="110"/>
      <c r="J24" s="110"/>
      <c r="K24" s="110"/>
      <c r="L24" s="110"/>
      <c r="M24" s="110"/>
      <c r="N24" s="110"/>
      <c r="O24" s="110"/>
      <c r="P24" s="110"/>
      <c r="Q24" s="110"/>
      <c r="R24" s="90"/>
      <c r="U24" s="123">
        <f>V10</f>
        <v>0</v>
      </c>
      <c r="V24" s="124" t="s">
        <v>94</v>
      </c>
      <c r="W24" s="123">
        <f>AA10</f>
        <v>0</v>
      </c>
      <c r="X24" s="250" t="s">
        <v>97</v>
      </c>
      <c r="Y24" s="263" t="s">
        <v>96</v>
      </c>
      <c r="Z24" s="264" t="e">
        <f>ROUNDDOWN((U24-W24)/U25,3)</f>
        <v>#DIV/0!</v>
      </c>
      <c r="AA24" s="250" t="e">
        <f>IF(Z24&gt;=AB24,"≧","&lt;")</f>
        <v>#DIV/0!</v>
      </c>
      <c r="AB24" s="267">
        <v>0.15</v>
      </c>
    </row>
    <row r="25" spans="1:30" ht="17.45" customHeight="1">
      <c r="A25" s="88"/>
      <c r="B25" s="89"/>
      <c r="C25" s="89"/>
      <c r="D25" s="252" t="s">
        <v>124</v>
      </c>
      <c r="E25" s="252"/>
      <c r="F25" s="252"/>
      <c r="G25" s="252"/>
      <c r="H25" s="252"/>
      <c r="I25" s="253" t="s">
        <v>40</v>
      </c>
      <c r="J25" s="253"/>
      <c r="K25" s="110"/>
      <c r="L25" s="115" t="s">
        <v>39</v>
      </c>
      <c r="M25" s="130"/>
      <c r="N25" s="262" t="e">
        <f>ROUNDDOWN(((O22+O28)-(O21+O27))/(O22+O28),3)</f>
        <v>#DIV/0!</v>
      </c>
      <c r="O25" s="262"/>
      <c r="P25" s="262"/>
      <c r="Q25" s="262"/>
      <c r="R25" s="90"/>
      <c r="U25" s="251">
        <f>V10</f>
        <v>0</v>
      </c>
      <c r="V25" s="251"/>
      <c r="W25" s="251"/>
      <c r="X25" s="250"/>
      <c r="Y25" s="263"/>
      <c r="Z25" s="264"/>
      <c r="AA25" s="250"/>
      <c r="AB25" s="267"/>
    </row>
    <row r="26" spans="1:30" ht="17.45" customHeight="1">
      <c r="A26" s="88"/>
      <c r="B26" s="89"/>
      <c r="C26" s="89"/>
      <c r="D26" s="254" t="s">
        <v>44</v>
      </c>
      <c r="E26" s="254"/>
      <c r="F26" s="254"/>
      <c r="G26" s="254"/>
      <c r="H26" s="254"/>
      <c r="I26" s="253"/>
      <c r="J26" s="253"/>
      <c r="K26" s="110"/>
      <c r="L26" s="110"/>
      <c r="M26" s="110"/>
      <c r="N26" s="110"/>
      <c r="O26" s="110"/>
      <c r="P26" s="110"/>
      <c r="Q26" s="110"/>
      <c r="R26" s="90"/>
      <c r="S26" s="89"/>
      <c r="U26" s="155"/>
      <c r="V26" s="155"/>
      <c r="W26" s="155"/>
      <c r="X26" s="152"/>
      <c r="Y26" s="153"/>
      <c r="Z26" s="269" t="s">
        <v>135</v>
      </c>
      <c r="AA26" s="269"/>
      <c r="AB26" s="151"/>
    </row>
    <row r="27" spans="1:30" ht="17.45" customHeight="1">
      <c r="A27" s="88"/>
      <c r="B27" s="89"/>
      <c r="C27" s="89"/>
      <c r="D27" s="117" t="s">
        <v>45</v>
      </c>
      <c r="E27" s="117"/>
      <c r="F27" s="118"/>
      <c r="G27" s="118"/>
      <c r="H27" s="118"/>
      <c r="I27" s="119"/>
      <c r="J27" s="119"/>
      <c r="K27" s="119"/>
      <c r="L27" s="119"/>
      <c r="M27" s="126"/>
      <c r="N27" s="126"/>
      <c r="O27" s="256">
        <f>SUM(AA12,AA14)</f>
        <v>0</v>
      </c>
      <c r="P27" s="256"/>
      <c r="Q27" s="120" t="s">
        <v>66</v>
      </c>
      <c r="R27" s="90"/>
      <c r="T27" s="122"/>
      <c r="U27" s="122"/>
      <c r="V27" s="122"/>
      <c r="W27" s="122"/>
      <c r="X27" s="122"/>
      <c r="Y27" s="268" t="e">
        <f>IF(AA24="≧","","利用できません")</f>
        <v>#DIV/0!</v>
      </c>
      <c r="Z27" s="268"/>
      <c r="AA27" s="268"/>
      <c r="AB27" s="122"/>
      <c r="AC27" s="122"/>
    </row>
    <row r="28" spans="1:30" ht="17.45" customHeight="1">
      <c r="A28" s="88"/>
      <c r="B28" s="89"/>
      <c r="C28" s="89"/>
      <c r="D28" s="117" t="s">
        <v>46</v>
      </c>
      <c r="E28" s="117"/>
      <c r="F28" s="118"/>
      <c r="G28" s="118"/>
      <c r="H28" s="118"/>
      <c r="I28" s="119"/>
      <c r="J28" s="119"/>
      <c r="K28" s="119"/>
      <c r="L28" s="119"/>
      <c r="M28" s="126"/>
      <c r="N28" s="126"/>
      <c r="O28" s="266">
        <f>SUM(V12,V14)</f>
        <v>0</v>
      </c>
      <c r="P28" s="266"/>
      <c r="Q28" s="120" t="s">
        <v>66</v>
      </c>
      <c r="R28" s="90"/>
      <c r="T28" s="122" t="s">
        <v>95</v>
      </c>
      <c r="U28" s="122"/>
      <c r="V28" s="122"/>
      <c r="W28" s="122"/>
      <c r="X28" s="122"/>
      <c r="Y28" s="122"/>
      <c r="Z28" s="122"/>
      <c r="AA28" s="122"/>
      <c r="AB28" s="122"/>
      <c r="AC28" s="122"/>
    </row>
    <row r="29" spans="1:30" ht="17.45" customHeight="1">
      <c r="A29" s="88"/>
      <c r="B29" s="89"/>
      <c r="C29" s="89"/>
      <c r="D29" s="89"/>
      <c r="E29" s="89"/>
      <c r="F29" s="89"/>
      <c r="G29" s="89"/>
      <c r="H29" s="89"/>
      <c r="I29" s="110"/>
      <c r="J29" s="110"/>
      <c r="K29" s="110"/>
      <c r="L29" s="110"/>
      <c r="O29" s="138"/>
      <c r="P29" s="138"/>
      <c r="Q29" s="110"/>
      <c r="R29" s="90"/>
      <c r="T29" s="122"/>
      <c r="U29" s="123">
        <f>V10+V12+V14</f>
        <v>0</v>
      </c>
      <c r="V29" s="124" t="s">
        <v>94</v>
      </c>
      <c r="W29" s="123">
        <f>AA10+AA12+AA14</f>
        <v>0</v>
      </c>
      <c r="X29" s="250" t="s">
        <v>97</v>
      </c>
      <c r="Y29" s="263" t="s">
        <v>96</v>
      </c>
      <c r="Z29" s="264" t="e">
        <f>ROUNDDOWN((U29-W29)/U30,3)</f>
        <v>#DIV/0!</v>
      </c>
      <c r="AA29" s="250" t="e">
        <f>IF(Z29&gt;=AB29,"≧","&lt;")</f>
        <v>#DIV/0!</v>
      </c>
      <c r="AB29" s="267">
        <v>0.15</v>
      </c>
    </row>
    <row r="30" spans="1:30" ht="17.45" customHeight="1">
      <c r="A30" s="88"/>
      <c r="B30" s="89" t="s">
        <v>47</v>
      </c>
      <c r="C30" s="89"/>
      <c r="D30" s="89"/>
      <c r="E30" s="89"/>
      <c r="F30" s="89"/>
      <c r="G30" s="89"/>
      <c r="H30" s="89"/>
      <c r="I30" s="110"/>
      <c r="J30" s="110"/>
      <c r="K30" s="110"/>
      <c r="L30" s="110"/>
      <c r="M30" s="110"/>
      <c r="N30" s="110"/>
      <c r="O30" s="110"/>
      <c r="P30" s="110"/>
      <c r="Q30" s="110"/>
      <c r="R30" s="90"/>
      <c r="T30" s="122"/>
      <c r="U30" s="251">
        <f>(V10+V12+V14)</f>
        <v>0</v>
      </c>
      <c r="V30" s="251"/>
      <c r="W30" s="251"/>
      <c r="X30" s="250"/>
      <c r="Y30" s="263"/>
      <c r="Z30" s="264"/>
      <c r="AA30" s="250"/>
      <c r="AB30" s="267"/>
    </row>
    <row r="31" spans="1:30" ht="17.45" customHeight="1">
      <c r="A31" s="88"/>
      <c r="B31" s="8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90"/>
      <c r="S31" s="89"/>
      <c r="U31" s="155"/>
      <c r="V31" s="155"/>
      <c r="W31" s="155"/>
      <c r="X31" s="152"/>
      <c r="Y31" s="153"/>
      <c r="Z31" s="269" t="s">
        <v>135</v>
      </c>
      <c r="AA31" s="269"/>
      <c r="AB31" s="151"/>
    </row>
    <row r="32" spans="1:30" ht="17.45" customHeight="1">
      <c r="A32" s="129"/>
      <c r="B32" s="130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131"/>
      <c r="Y32" s="268" t="e">
        <f>IF(AA29="≧","","利用できません")</f>
        <v>#DIV/0!</v>
      </c>
      <c r="Z32" s="268"/>
      <c r="AA32" s="268"/>
    </row>
    <row r="33" spans="2:29" ht="17.45" customHeight="1">
      <c r="B33" s="83" t="s">
        <v>48</v>
      </c>
      <c r="T33" s="128" t="s">
        <v>109</v>
      </c>
    </row>
    <row r="34" spans="2:29" ht="17.45" customHeight="1">
      <c r="B34" s="83" t="s">
        <v>53</v>
      </c>
      <c r="C34" s="83" t="s">
        <v>56</v>
      </c>
      <c r="T34" s="132" t="s">
        <v>20</v>
      </c>
    </row>
    <row r="35" spans="2:29" ht="17.45" customHeight="1">
      <c r="B35" s="83" t="s">
        <v>54</v>
      </c>
      <c r="C35" s="259" t="s">
        <v>55</v>
      </c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  <row r="36" spans="2:29" ht="17.45" customHeight="1">
      <c r="B36" s="133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U36" s="265" t="s">
        <v>59</v>
      </c>
      <c r="V36" s="265"/>
      <c r="W36" s="265"/>
    </row>
    <row r="37" spans="2:29" ht="17.45" customHeight="1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</row>
    <row r="38" spans="2:29" ht="17.45" customHeight="1">
      <c r="C38" s="83" t="s">
        <v>49</v>
      </c>
      <c r="U38" s="84" t="s">
        <v>21</v>
      </c>
    </row>
    <row r="39" spans="2:29" ht="17.45" customHeight="1">
      <c r="C39" s="83" t="s">
        <v>50</v>
      </c>
      <c r="W39" s="141" t="s">
        <v>126</v>
      </c>
      <c r="Y39" s="235" t="str">
        <f>K6</f>
        <v/>
      </c>
      <c r="Z39" s="235"/>
      <c r="AA39" s="235"/>
      <c r="AB39" s="235"/>
      <c r="AC39" s="235"/>
    </row>
    <row r="40" spans="2:29" ht="17.45" customHeight="1">
      <c r="C40" s="83" t="s">
        <v>51</v>
      </c>
      <c r="W40" s="141" t="s">
        <v>31</v>
      </c>
      <c r="Y40" s="235" t="str">
        <f>K7</f>
        <v/>
      </c>
      <c r="Z40" s="235"/>
      <c r="AA40" s="235"/>
      <c r="AB40" s="235"/>
      <c r="AC40" s="235"/>
    </row>
    <row r="41" spans="2:29" ht="17.45" customHeight="1">
      <c r="B41" s="83" t="s">
        <v>52</v>
      </c>
      <c r="Y41" s="235" t="str">
        <f>K8</f>
        <v/>
      </c>
      <c r="Z41" s="235"/>
      <c r="AA41" s="235"/>
      <c r="AB41" s="235"/>
      <c r="AC41" s="235"/>
    </row>
    <row r="42" spans="2:29" ht="17.45" customHeight="1"/>
    <row r="43" spans="2:29" ht="17.45" customHeight="1"/>
    <row r="44" spans="2:29" ht="17.45" customHeight="1"/>
  </sheetData>
  <sheetProtection password="C67E" sheet="1" objects="1" scenarios="1"/>
  <mergeCells count="56">
    <mergeCell ref="U25:W25"/>
    <mergeCell ref="Z24:Z25"/>
    <mergeCell ref="X24:X25"/>
    <mergeCell ref="AA24:AA25"/>
    <mergeCell ref="AB24:AB25"/>
    <mergeCell ref="Z29:Z30"/>
    <mergeCell ref="X29:X30"/>
    <mergeCell ref="AA29:AA30"/>
    <mergeCell ref="AB29:AB30"/>
    <mergeCell ref="Y24:Y25"/>
    <mergeCell ref="Z26:AA26"/>
    <mergeCell ref="O22:P22"/>
    <mergeCell ref="O21:P21"/>
    <mergeCell ref="T8:W8"/>
    <mergeCell ref="Y8:AB8"/>
    <mergeCell ref="V3:AA3"/>
    <mergeCell ref="T14:U14"/>
    <mergeCell ref="T12:U12"/>
    <mergeCell ref="T10:U10"/>
    <mergeCell ref="V17:W17"/>
    <mergeCell ref="Y14:Z14"/>
    <mergeCell ref="Y12:Z12"/>
    <mergeCell ref="Y10:Z10"/>
    <mergeCell ref="AA17:AB17"/>
    <mergeCell ref="D20:E20"/>
    <mergeCell ref="C4:E4"/>
    <mergeCell ref="D19:E19"/>
    <mergeCell ref="F19:G20"/>
    <mergeCell ref="B10:Q14"/>
    <mergeCell ref="N19:Q19"/>
    <mergeCell ref="B2:Q2"/>
    <mergeCell ref="L16:P16"/>
    <mergeCell ref="B15:Q15"/>
    <mergeCell ref="K5:P5"/>
    <mergeCell ref="K6:P6"/>
    <mergeCell ref="K7:P7"/>
    <mergeCell ref="B5:H7"/>
    <mergeCell ref="K8:P8"/>
    <mergeCell ref="L3:P3"/>
    <mergeCell ref="Y32:AA32"/>
    <mergeCell ref="Y27:AA27"/>
    <mergeCell ref="Y41:AC41"/>
    <mergeCell ref="C35:Q36"/>
    <mergeCell ref="C31:Q32"/>
    <mergeCell ref="Y40:AC40"/>
    <mergeCell ref="Y39:AC39"/>
    <mergeCell ref="U36:W36"/>
    <mergeCell ref="U30:W30"/>
    <mergeCell ref="Y29:Y30"/>
    <mergeCell ref="Z31:AA31"/>
    <mergeCell ref="I25:J26"/>
    <mergeCell ref="O28:P28"/>
    <mergeCell ref="O27:P27"/>
    <mergeCell ref="D25:H25"/>
    <mergeCell ref="D26:H26"/>
    <mergeCell ref="N25:Q25"/>
  </mergeCells>
  <phoneticPr fontId="2"/>
  <conditionalFormatting sqref="B5:H8">
    <cfRule type="cellIs" dxfId="6" priority="5" operator="equal">
      <formula>"利用できません"</formula>
    </cfRule>
  </conditionalFormatting>
  <conditionalFormatting sqref="Y32:AA32">
    <cfRule type="cellIs" dxfId="5" priority="2" operator="equal">
      <formula>"利用できません"</formula>
    </cfRule>
  </conditionalFormatting>
  <conditionalFormatting sqref="Y27:AA27">
    <cfRule type="cellIs" dxfId="4" priority="1" operator="equal">
      <formula>"利用できません"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blackAndWhite="1" r:id="rId1"/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5274-198C-4D92-A280-C018F4B668DB}">
  <sheetPr codeName="Sheet4">
    <tabColor theme="4" tint="0.79998168889431442"/>
  </sheetPr>
  <dimension ref="A1:V45"/>
  <sheetViews>
    <sheetView showGridLines="0" view="pageBreakPreview" zoomScale="70" zoomScaleNormal="100" zoomScaleSheetLayoutView="70" workbookViewId="0">
      <selection activeCell="C33" sqref="C33:E33"/>
    </sheetView>
  </sheetViews>
  <sheetFormatPr defaultRowHeight="18.75"/>
  <cols>
    <col min="1" max="1" width="4.875" style="84" customWidth="1"/>
    <col min="2" max="11" width="8.125" style="84" customWidth="1"/>
    <col min="12" max="12" width="4.875" style="84" customWidth="1"/>
    <col min="13" max="22" width="8.125" style="84" customWidth="1"/>
    <col min="23" max="16384" width="9" style="84"/>
  </cols>
  <sheetData>
    <row r="1" spans="2:22" ht="17.45" customHeight="1">
      <c r="J1" s="139" t="s">
        <v>69</v>
      </c>
      <c r="K1" s="85"/>
      <c r="U1" s="139" t="s">
        <v>122</v>
      </c>
      <c r="V1" s="85"/>
    </row>
    <row r="2" spans="2:22" ht="17.45" customHeight="1">
      <c r="J2" s="85"/>
      <c r="K2" s="85" t="s">
        <v>65</v>
      </c>
      <c r="M2" s="270" t="str">
        <f>IF(認定・制度判定シート!D8&lt;=DATE(2020,5,31),"","この様式は利用できません")</f>
        <v/>
      </c>
      <c r="N2" s="270"/>
      <c r="O2" s="270"/>
      <c r="P2" s="270"/>
      <c r="U2" s="85"/>
      <c r="V2" s="85" t="s">
        <v>65</v>
      </c>
    </row>
    <row r="3" spans="2:22">
      <c r="J3" s="85"/>
      <c r="K3" s="85"/>
      <c r="M3" s="270"/>
      <c r="N3" s="270"/>
      <c r="O3" s="270"/>
      <c r="P3" s="270"/>
      <c r="U3" s="85"/>
      <c r="V3" s="85"/>
    </row>
    <row r="4" spans="2:22" ht="25.5">
      <c r="D4" s="240" t="s">
        <v>16</v>
      </c>
      <c r="E4" s="240"/>
      <c r="F4" s="240"/>
      <c r="G4" s="240"/>
      <c r="H4" s="240"/>
      <c r="I4" s="240"/>
      <c r="J4" s="91"/>
      <c r="K4" s="91"/>
      <c r="O4" s="240" t="s">
        <v>16</v>
      </c>
      <c r="P4" s="240"/>
      <c r="Q4" s="240"/>
      <c r="R4" s="240"/>
      <c r="S4" s="240"/>
      <c r="T4" s="240"/>
      <c r="U4" s="91"/>
      <c r="V4" s="91"/>
    </row>
    <row r="5" spans="2:22" ht="17.45" customHeight="1"/>
    <row r="6" spans="2:22" ht="17.45" customHeight="1">
      <c r="B6" s="92"/>
      <c r="C6" s="93"/>
      <c r="D6" s="93"/>
      <c r="E6" s="93"/>
      <c r="F6" s="94"/>
      <c r="G6" s="92"/>
      <c r="H6" s="93"/>
      <c r="I6" s="93"/>
      <c r="J6" s="93"/>
      <c r="K6" s="94"/>
      <c r="M6" s="92"/>
      <c r="N6" s="93"/>
      <c r="O6" s="93"/>
      <c r="P6" s="93"/>
      <c r="Q6" s="94"/>
      <c r="R6" s="92"/>
      <c r="S6" s="93"/>
      <c r="T6" s="93"/>
      <c r="U6" s="93"/>
      <c r="V6" s="94"/>
    </row>
    <row r="7" spans="2:22" ht="17.45" customHeight="1">
      <c r="B7" s="95" t="s">
        <v>17</v>
      </c>
      <c r="C7" s="96"/>
      <c r="D7" s="96"/>
      <c r="E7" s="96"/>
      <c r="F7" s="97"/>
      <c r="G7" s="95" t="s">
        <v>18</v>
      </c>
      <c r="H7" s="96"/>
      <c r="I7" s="96"/>
      <c r="J7" s="96"/>
      <c r="K7" s="97"/>
      <c r="M7" s="95" t="s">
        <v>17</v>
      </c>
      <c r="N7" s="96"/>
      <c r="O7" s="96"/>
      <c r="P7" s="96"/>
      <c r="Q7" s="97"/>
      <c r="R7" s="95" t="s">
        <v>18</v>
      </c>
      <c r="S7" s="96"/>
      <c r="T7" s="96"/>
      <c r="U7" s="96"/>
      <c r="V7" s="97"/>
    </row>
    <row r="8" spans="2:22" ht="17.45" customHeight="1">
      <c r="B8" s="98"/>
      <c r="C8" s="96"/>
      <c r="D8" s="96"/>
      <c r="E8" s="96"/>
      <c r="F8" s="99"/>
      <c r="G8" s="98"/>
      <c r="H8" s="96"/>
      <c r="I8" s="96"/>
      <c r="J8" s="96"/>
      <c r="K8" s="99"/>
      <c r="M8" s="98"/>
      <c r="N8" s="96"/>
      <c r="O8" s="96"/>
      <c r="P8" s="96"/>
      <c r="Q8" s="99"/>
      <c r="R8" s="98"/>
      <c r="S8" s="96"/>
      <c r="T8" s="96"/>
      <c r="U8" s="96"/>
      <c r="V8" s="99"/>
    </row>
    <row r="9" spans="2:22" ht="17.45" customHeight="1">
      <c r="B9" s="246" t="s">
        <v>100</v>
      </c>
      <c r="C9" s="247"/>
      <c r="D9" s="247"/>
      <c r="E9" s="247"/>
      <c r="F9" s="97"/>
      <c r="G9" s="246" t="s">
        <v>100</v>
      </c>
      <c r="H9" s="247"/>
      <c r="I9" s="247"/>
      <c r="J9" s="247"/>
      <c r="K9" s="97"/>
      <c r="M9" s="246" t="s">
        <v>100</v>
      </c>
      <c r="N9" s="247"/>
      <c r="O9" s="247"/>
      <c r="P9" s="247"/>
      <c r="Q9" s="97"/>
      <c r="R9" s="246" t="s">
        <v>100</v>
      </c>
      <c r="S9" s="247"/>
      <c r="T9" s="247"/>
      <c r="U9" s="247"/>
      <c r="V9" s="97"/>
    </row>
    <row r="10" spans="2:22" ht="17.45" customHeight="1">
      <c r="B10" s="102"/>
      <c r="C10" s="80"/>
      <c r="D10" s="80"/>
      <c r="E10" s="80"/>
      <c r="F10" s="103"/>
      <c r="G10" s="102"/>
      <c r="H10" s="80"/>
      <c r="I10" s="96"/>
      <c r="J10" s="96"/>
      <c r="K10" s="103"/>
      <c r="M10" s="102"/>
      <c r="N10" s="80"/>
      <c r="O10" s="80"/>
      <c r="P10" s="80"/>
      <c r="Q10" s="103"/>
      <c r="R10" s="102"/>
      <c r="S10" s="80"/>
      <c r="T10" s="96"/>
      <c r="U10" s="96"/>
      <c r="V10" s="103"/>
    </row>
    <row r="11" spans="2:22" ht="17.45" customHeight="1">
      <c r="B11" s="243" t="e">
        <f>認定・制度判定シート!$K$15</f>
        <v>#VALUE!</v>
      </c>
      <c r="C11" s="244"/>
      <c r="D11" s="107">
        <f>ROUNDDOWN(認定・制度判定シート!L15/1000,0)</f>
        <v>0</v>
      </c>
      <c r="E11" s="105" t="s">
        <v>106</v>
      </c>
      <c r="F11" s="103"/>
      <c r="G11" s="243" t="e">
        <f>認定・制度判定シート!$K$11</f>
        <v>#VALUE!</v>
      </c>
      <c r="H11" s="244"/>
      <c r="I11" s="107">
        <f>ROUNDDOWN(認定・制度判定シート!L11/1000,0)</f>
        <v>0</v>
      </c>
      <c r="J11" s="105" t="s">
        <v>106</v>
      </c>
      <c r="K11" s="103"/>
      <c r="M11" s="243" t="str">
        <f>認定・制度判定シート!$D$15</f>
        <v/>
      </c>
      <c r="N11" s="244"/>
      <c r="O11" s="104">
        <f>ROUNDDOWN(認定・制度判定シート!$E$15/1000,0)</f>
        <v>0</v>
      </c>
      <c r="P11" s="105" t="s">
        <v>106</v>
      </c>
      <c r="Q11" s="143" t="s">
        <v>22</v>
      </c>
      <c r="R11" s="243" t="str">
        <f>認定・制度判定シート!$D$11</f>
        <v/>
      </c>
      <c r="S11" s="244"/>
      <c r="T11" s="104">
        <f>ROUNDDOWN(認定・制度判定シート!$E$11/1000,0)</f>
        <v>0</v>
      </c>
      <c r="U11" s="105" t="s">
        <v>106</v>
      </c>
      <c r="V11" s="145" t="s">
        <v>67</v>
      </c>
    </row>
    <row r="12" spans="2:22" ht="17.45" customHeight="1">
      <c r="B12" s="102"/>
      <c r="C12" s="80"/>
      <c r="D12" s="80"/>
      <c r="E12" s="105"/>
      <c r="F12" s="103"/>
      <c r="G12" s="102"/>
      <c r="H12" s="80"/>
      <c r="I12" s="80"/>
      <c r="J12" s="105"/>
      <c r="K12" s="103"/>
      <c r="M12" s="102"/>
      <c r="N12" s="80"/>
      <c r="O12" s="106"/>
      <c r="P12" s="105"/>
      <c r="Q12" s="80"/>
      <c r="R12" s="102"/>
      <c r="S12" s="80"/>
      <c r="T12" s="106"/>
      <c r="U12" s="105"/>
      <c r="V12" s="103"/>
    </row>
    <row r="13" spans="2:22" ht="17.45" customHeight="1">
      <c r="B13" s="243" t="e">
        <f>認定・制度判定シート!$K$16</f>
        <v>#VALUE!</v>
      </c>
      <c r="C13" s="244"/>
      <c r="D13" s="107">
        <f>ROUNDDOWN(認定・制度判定シート!L16/1000,0)</f>
        <v>0</v>
      </c>
      <c r="E13" s="105" t="s">
        <v>106</v>
      </c>
      <c r="F13" s="108"/>
      <c r="G13" s="243" t="e">
        <f>認定・制度判定シート!$K$12</f>
        <v>#VALUE!</v>
      </c>
      <c r="H13" s="244"/>
      <c r="I13" s="107">
        <f>ROUNDDOWN(認定・制度判定シート!L12/1000,0)</f>
        <v>0</v>
      </c>
      <c r="J13" s="105" t="s">
        <v>106</v>
      </c>
      <c r="K13" s="103"/>
      <c r="M13" s="243" t="str">
        <f>認定・制度判定シート!$D$16</f>
        <v/>
      </c>
      <c r="N13" s="244"/>
      <c r="O13" s="104">
        <f>ROUNDDOWN(認定・制度判定シート!$E$16/1000,0)</f>
        <v>0</v>
      </c>
      <c r="P13" s="105" t="s">
        <v>106</v>
      </c>
      <c r="Q13" s="107"/>
      <c r="R13" s="243" t="str">
        <f>認定・制度判定シート!$D$12</f>
        <v/>
      </c>
      <c r="S13" s="244"/>
      <c r="T13" s="104">
        <f>ROUNDDOWN(認定・制度判定シート!$E$12/1000,0)</f>
        <v>0</v>
      </c>
      <c r="U13" s="105" t="s">
        <v>106</v>
      </c>
      <c r="V13" s="103"/>
    </row>
    <row r="14" spans="2:22" ht="17.45" customHeight="1">
      <c r="B14" s="102"/>
      <c r="C14" s="80"/>
      <c r="D14" s="80"/>
      <c r="E14" s="105"/>
      <c r="F14" s="103"/>
      <c r="G14" s="102"/>
      <c r="H14" s="80"/>
      <c r="I14" s="80"/>
      <c r="J14" s="105"/>
      <c r="K14" s="103"/>
      <c r="M14" s="102"/>
      <c r="N14" s="80"/>
      <c r="O14" s="106"/>
      <c r="P14" s="105"/>
      <c r="Q14" s="144" t="s">
        <v>23</v>
      </c>
      <c r="R14" s="102"/>
      <c r="S14" s="80"/>
      <c r="T14" s="106"/>
      <c r="U14" s="105"/>
      <c r="V14" s="145" t="s">
        <v>93</v>
      </c>
    </row>
    <row r="15" spans="2:22" ht="17.45" customHeight="1">
      <c r="B15" s="243" t="e">
        <f>認定・制度判定シート!$K$17</f>
        <v>#VALUE!</v>
      </c>
      <c r="C15" s="244"/>
      <c r="D15" s="107">
        <f>ROUNDDOWN(認定・制度判定シート!L17/1000,0)</f>
        <v>0</v>
      </c>
      <c r="E15" s="105" t="s">
        <v>106</v>
      </c>
      <c r="F15" s="108"/>
      <c r="G15" s="243" t="str">
        <f>認定・制度判定シート!K13</f>
        <v/>
      </c>
      <c r="H15" s="244"/>
      <c r="I15" s="107">
        <f>ROUNDDOWN(認定・制度判定シート!L13/1000,0)</f>
        <v>0</v>
      </c>
      <c r="J15" s="105" t="s">
        <v>106</v>
      </c>
      <c r="K15" s="103"/>
      <c r="M15" s="243" t="str">
        <f>認定・制度判定シート!$D$17</f>
        <v/>
      </c>
      <c r="N15" s="244"/>
      <c r="O15" s="104">
        <f>ROUNDDOWN(認定・制度判定シート!$E$17/1000,0)</f>
        <v>0</v>
      </c>
      <c r="P15" s="105" t="s">
        <v>106</v>
      </c>
      <c r="Q15" s="108"/>
      <c r="R15" s="243" t="str">
        <f>認定・制度判定シート!$D$13</f>
        <v/>
      </c>
      <c r="S15" s="244"/>
      <c r="T15" s="104">
        <f>ROUNDDOWN(認定・制度判定シート!$E$13/1000,0)</f>
        <v>0</v>
      </c>
      <c r="U15" s="105" t="s">
        <v>106</v>
      </c>
      <c r="V15" s="103"/>
    </row>
    <row r="16" spans="2:22" ht="17.45" customHeight="1">
      <c r="B16" s="102"/>
      <c r="C16" s="80"/>
      <c r="D16" s="80"/>
      <c r="E16" s="80"/>
      <c r="F16" s="103"/>
      <c r="G16" s="102"/>
      <c r="H16" s="80"/>
      <c r="I16" s="80"/>
      <c r="J16" s="80"/>
      <c r="K16" s="103"/>
      <c r="M16" s="102"/>
      <c r="N16" s="80"/>
      <c r="O16" s="80"/>
      <c r="P16" s="80"/>
      <c r="Q16" s="103"/>
      <c r="R16" s="102"/>
      <c r="S16" s="80"/>
      <c r="T16" s="80"/>
      <c r="U16" s="80"/>
      <c r="V16" s="103"/>
    </row>
    <row r="17" spans="1:22" ht="17.45" customHeight="1">
      <c r="B17" s="102"/>
      <c r="C17" s="80"/>
      <c r="D17" s="80"/>
      <c r="E17" s="80"/>
      <c r="F17" s="103"/>
      <c r="G17" s="102"/>
      <c r="H17" s="80"/>
      <c r="I17" s="80"/>
      <c r="J17" s="80"/>
      <c r="K17" s="103"/>
      <c r="M17" s="102"/>
      <c r="N17" s="80"/>
      <c r="O17" s="80"/>
      <c r="P17" s="80"/>
      <c r="Q17" s="103"/>
      <c r="R17" s="102"/>
      <c r="S17" s="80"/>
      <c r="T17" s="80"/>
      <c r="U17" s="80"/>
      <c r="V17" s="103"/>
    </row>
    <row r="18" spans="1:22" ht="17.45" customHeight="1">
      <c r="B18" s="102"/>
      <c r="C18" s="109" t="s">
        <v>19</v>
      </c>
      <c r="D18" s="255">
        <f>SUM(D11,D13,D15)</f>
        <v>0</v>
      </c>
      <c r="E18" s="255"/>
      <c r="F18" s="145" t="s">
        <v>128</v>
      </c>
      <c r="G18" s="102"/>
      <c r="H18" s="109" t="s">
        <v>19</v>
      </c>
      <c r="I18" s="255">
        <f>SUM(I11,I13,I15)</f>
        <v>0</v>
      </c>
      <c r="J18" s="255"/>
      <c r="K18" s="145" t="s">
        <v>132</v>
      </c>
      <c r="M18" s="102"/>
      <c r="N18" s="109" t="s">
        <v>129</v>
      </c>
      <c r="O18" s="255">
        <f>SUM(O11,O13,O15)</f>
        <v>0</v>
      </c>
      <c r="P18" s="255"/>
      <c r="Q18" s="103"/>
      <c r="R18" s="102"/>
      <c r="S18" s="109" t="s">
        <v>130</v>
      </c>
      <c r="T18" s="255">
        <f>SUM(T11,T13,T15)</f>
        <v>0</v>
      </c>
      <c r="U18" s="255"/>
      <c r="V18" s="103"/>
    </row>
    <row r="19" spans="1:22" ht="17.45" customHeight="1">
      <c r="B19" s="111"/>
      <c r="C19" s="112"/>
      <c r="D19" s="112"/>
      <c r="E19" s="112"/>
      <c r="F19" s="113"/>
      <c r="G19" s="111"/>
      <c r="H19" s="112"/>
      <c r="I19" s="114"/>
      <c r="J19" s="114"/>
      <c r="K19" s="113"/>
      <c r="M19" s="111"/>
      <c r="N19" s="112"/>
      <c r="O19" s="112"/>
      <c r="P19" s="112"/>
      <c r="Q19" s="113"/>
      <c r="R19" s="111"/>
      <c r="S19" s="112"/>
      <c r="T19" s="114"/>
      <c r="U19" s="114"/>
      <c r="V19" s="113"/>
    </row>
    <row r="20" spans="1:22" ht="17.45" customHeight="1">
      <c r="B20" s="140" t="s">
        <v>131</v>
      </c>
      <c r="C20" s="80"/>
      <c r="D20" s="80"/>
      <c r="E20" s="80"/>
      <c r="F20" s="80"/>
      <c r="G20" s="80"/>
      <c r="H20" s="80"/>
      <c r="I20" s="157" t="s">
        <v>136</v>
      </c>
      <c r="J20" s="96"/>
      <c r="K20" s="80"/>
      <c r="M20" s="140"/>
      <c r="N20" s="80"/>
      <c r="O20" s="80"/>
      <c r="P20" s="80"/>
      <c r="Q20" s="80"/>
      <c r="R20" s="80"/>
      <c r="S20" s="80"/>
      <c r="T20" s="157" t="s">
        <v>136</v>
      </c>
      <c r="U20" s="96"/>
      <c r="V20" s="80"/>
    </row>
    <row r="21" spans="1:22" ht="17.45" customHeight="1">
      <c r="B21" s="122" t="s">
        <v>68</v>
      </c>
      <c r="C21" s="80"/>
      <c r="D21" s="80"/>
      <c r="E21" s="80"/>
      <c r="F21" s="80"/>
      <c r="G21" s="80"/>
      <c r="H21" s="80"/>
      <c r="I21" s="96"/>
      <c r="J21" s="96"/>
      <c r="K21" s="80"/>
      <c r="M21" s="121" t="s">
        <v>101</v>
      </c>
      <c r="N21" s="122"/>
      <c r="O21" s="122"/>
      <c r="P21" s="122"/>
      <c r="Q21" s="122"/>
      <c r="R21" s="122"/>
      <c r="S21" s="122"/>
      <c r="V21" s="122"/>
    </row>
    <row r="22" spans="1:22" ht="17.45" customHeight="1">
      <c r="B22" s="80"/>
      <c r="C22" s="80"/>
      <c r="D22" s="80"/>
      <c r="E22" s="80"/>
      <c r="F22" s="80"/>
      <c r="G22" s="80"/>
      <c r="H22" s="80"/>
      <c r="I22" s="96"/>
      <c r="J22" s="96"/>
      <c r="K22" s="80"/>
      <c r="M22" s="122"/>
      <c r="N22" s="122"/>
      <c r="O22" s="122"/>
      <c r="P22" s="122"/>
      <c r="Q22" s="122"/>
      <c r="R22" s="122"/>
      <c r="S22" s="122"/>
      <c r="V22" s="122"/>
    </row>
    <row r="23" spans="1:22" ht="17.45" customHeight="1">
      <c r="B23" s="80"/>
      <c r="C23" s="80"/>
      <c r="D23" s="80"/>
      <c r="E23" s="80"/>
      <c r="F23" s="80"/>
      <c r="G23" s="80"/>
      <c r="H23" s="80"/>
      <c r="I23" s="96"/>
      <c r="J23" s="96"/>
      <c r="K23" s="80"/>
      <c r="M23" s="122" t="s">
        <v>127</v>
      </c>
      <c r="N23" s="122"/>
      <c r="O23" s="122"/>
      <c r="P23" s="122"/>
      <c r="Q23" s="122"/>
      <c r="R23" s="122"/>
      <c r="S23" s="122"/>
      <c r="T23" s="122"/>
      <c r="U23" s="122"/>
      <c r="V23" s="122"/>
    </row>
    <row r="24" spans="1:22" ht="17.45" customHeight="1">
      <c r="B24" s="121" t="s">
        <v>102</v>
      </c>
      <c r="C24" s="122"/>
      <c r="D24" s="122"/>
      <c r="E24" s="122"/>
      <c r="F24" s="122"/>
      <c r="G24" s="122"/>
      <c r="H24" s="122"/>
      <c r="K24" s="122"/>
      <c r="N24" s="123">
        <f>O11</f>
        <v>0</v>
      </c>
      <c r="O24" s="124" t="s">
        <v>94</v>
      </c>
      <c r="P24" s="123">
        <f>T11</f>
        <v>0</v>
      </c>
      <c r="Q24" s="250" t="s">
        <v>97</v>
      </c>
      <c r="R24" s="263" t="s">
        <v>96</v>
      </c>
      <c r="S24" s="264" t="e">
        <f>ROUNDDOWN((N24-P24)/N25,3)</f>
        <v>#DIV/0!</v>
      </c>
      <c r="T24" s="250" t="e">
        <f>IF(S24&gt;=U24,"≧","&lt;")</f>
        <v>#DIV/0!</v>
      </c>
      <c r="U24" s="267">
        <v>0.05</v>
      </c>
    </row>
    <row r="25" spans="1:22" ht="17.45" customHeight="1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N25" s="251">
        <f>O11</f>
        <v>0</v>
      </c>
      <c r="O25" s="251"/>
      <c r="P25" s="251"/>
      <c r="Q25" s="250"/>
      <c r="R25" s="263"/>
      <c r="S25" s="264"/>
      <c r="T25" s="250"/>
      <c r="U25" s="267"/>
    </row>
    <row r="26" spans="1:22" ht="17.45" customHeight="1">
      <c r="B26" s="122"/>
      <c r="C26" s="123">
        <f>D18</f>
        <v>0</v>
      </c>
      <c r="D26" s="124" t="s">
        <v>94</v>
      </c>
      <c r="E26" s="123">
        <f>I18</f>
        <v>0</v>
      </c>
      <c r="F26" s="250" t="s">
        <v>97</v>
      </c>
      <c r="G26" s="263" t="s">
        <v>96</v>
      </c>
      <c r="H26" s="264" t="e">
        <f>ROUNDDOWN((C26-E26)/C27,3)</f>
        <v>#DIV/0!</v>
      </c>
      <c r="I26" s="250" t="e">
        <f>IF(H26&gt;=J26,"≧","&lt;")</f>
        <v>#DIV/0!</v>
      </c>
      <c r="J26" s="267">
        <v>0.05</v>
      </c>
      <c r="L26" s="89"/>
      <c r="N26" s="155"/>
      <c r="O26" s="155"/>
      <c r="P26" s="155"/>
      <c r="Q26" s="152"/>
      <c r="R26" s="153"/>
      <c r="S26" s="269" t="s">
        <v>135</v>
      </c>
      <c r="T26" s="269"/>
      <c r="U26" s="151"/>
    </row>
    <row r="27" spans="1:22" ht="17.45" customHeight="1">
      <c r="B27" s="122"/>
      <c r="C27" s="251">
        <f>D18</f>
        <v>0</v>
      </c>
      <c r="D27" s="251"/>
      <c r="E27" s="251"/>
      <c r="F27" s="250"/>
      <c r="G27" s="263"/>
      <c r="H27" s="264"/>
      <c r="I27" s="250"/>
      <c r="J27" s="267"/>
      <c r="M27" s="122"/>
      <c r="N27" s="122"/>
      <c r="O27" s="122"/>
      <c r="P27" s="122"/>
      <c r="Q27" s="122"/>
      <c r="R27" s="268" t="e">
        <f>IF(T24="≧","","利用できません")</f>
        <v>#DIV/0!</v>
      </c>
      <c r="S27" s="268"/>
      <c r="T27" s="268"/>
      <c r="U27" s="122"/>
      <c r="V27" s="122"/>
    </row>
    <row r="28" spans="1:22" ht="17.45" customHeight="1">
      <c r="A28" s="89"/>
      <c r="C28" s="155"/>
      <c r="D28" s="155"/>
      <c r="E28" s="155"/>
      <c r="F28" s="152"/>
      <c r="G28" s="153"/>
      <c r="H28" s="269" t="s">
        <v>135</v>
      </c>
      <c r="I28" s="269"/>
      <c r="J28" s="151"/>
      <c r="M28" s="122" t="s">
        <v>95</v>
      </c>
      <c r="N28" s="122"/>
      <c r="O28" s="122"/>
      <c r="P28" s="122"/>
      <c r="Q28" s="122"/>
      <c r="R28" s="122"/>
      <c r="S28" s="122"/>
      <c r="T28" s="122"/>
      <c r="U28" s="122"/>
      <c r="V28" s="122"/>
    </row>
    <row r="29" spans="1:22" ht="17.45" customHeight="1">
      <c r="G29" s="268" t="str">
        <f>IF(認定・制度判定シート!L34="経営安定関連５号 作成へ","","利用できません")</f>
        <v>利用できません</v>
      </c>
      <c r="H29" s="268"/>
      <c r="I29" s="268"/>
      <c r="M29" s="122"/>
      <c r="N29" s="123">
        <f>O18</f>
        <v>0</v>
      </c>
      <c r="O29" s="124" t="s">
        <v>94</v>
      </c>
      <c r="P29" s="123">
        <f>T18</f>
        <v>0</v>
      </c>
      <c r="Q29" s="250" t="s">
        <v>97</v>
      </c>
      <c r="R29" s="263" t="s">
        <v>96</v>
      </c>
      <c r="S29" s="264" t="e">
        <f>ROUNDDOWN((N29-P29)/N30,3)</f>
        <v>#DIV/0!</v>
      </c>
      <c r="T29" s="250" t="e">
        <f>IF(S29&gt;=U29,"≧","&lt;")</f>
        <v>#DIV/0!</v>
      </c>
      <c r="U29" s="267">
        <v>0.05</v>
      </c>
    </row>
    <row r="30" spans="1:22" ht="17.45" customHeight="1">
      <c r="B30" s="128" t="s">
        <v>103</v>
      </c>
      <c r="M30" s="122"/>
      <c r="N30" s="251">
        <f>O18</f>
        <v>0</v>
      </c>
      <c r="O30" s="251"/>
      <c r="P30" s="251"/>
      <c r="Q30" s="250"/>
      <c r="R30" s="263"/>
      <c r="S30" s="264"/>
      <c r="T30" s="250"/>
      <c r="U30" s="267"/>
    </row>
    <row r="31" spans="1:22" ht="17.45" customHeight="1">
      <c r="B31" s="132" t="s">
        <v>20</v>
      </c>
      <c r="L31" s="89"/>
      <c r="N31" s="155"/>
      <c r="O31" s="155"/>
      <c r="P31" s="155"/>
      <c r="Q31" s="152"/>
      <c r="R31" s="153"/>
      <c r="S31" s="269" t="s">
        <v>135</v>
      </c>
      <c r="T31" s="269"/>
      <c r="U31" s="151"/>
    </row>
    <row r="32" spans="1:22" ht="17.45" customHeight="1">
      <c r="R32" s="268" t="e">
        <f>IF(T29="≧","","利用できません")</f>
        <v>#DIV/0!</v>
      </c>
      <c r="S32" s="268"/>
      <c r="T32" s="268"/>
    </row>
    <row r="33" spans="3:22" ht="17.45" customHeight="1">
      <c r="C33" s="265" t="s">
        <v>59</v>
      </c>
      <c r="D33" s="265"/>
      <c r="E33" s="265"/>
      <c r="M33" s="128" t="s">
        <v>109</v>
      </c>
    </row>
    <row r="34" spans="3:22" ht="17.45" customHeight="1">
      <c r="M34" s="132" t="s">
        <v>20</v>
      </c>
    </row>
    <row r="35" spans="3:22" ht="17.45" customHeight="1">
      <c r="C35" s="84" t="s">
        <v>21</v>
      </c>
    </row>
    <row r="36" spans="3:22" ht="17.45" customHeight="1">
      <c r="E36" s="141" t="s">
        <v>126</v>
      </c>
      <c r="G36" s="235" t="str">
        <f>IF(認定・制度判定シート!D4&gt;0,認定・制度判定シート!D4,"")</f>
        <v/>
      </c>
      <c r="H36" s="235"/>
      <c r="I36" s="235"/>
      <c r="J36" s="235"/>
      <c r="K36" s="235"/>
      <c r="N36" s="265" t="s">
        <v>59</v>
      </c>
      <c r="O36" s="265"/>
      <c r="P36" s="265"/>
    </row>
    <row r="37" spans="3:22" ht="17.45" customHeight="1">
      <c r="E37" s="141" t="s">
        <v>31</v>
      </c>
      <c r="G37" s="235" t="str">
        <f>IF(認定・制度判定シート!D5&gt;0,認定・制度判定シート!D5,"")</f>
        <v/>
      </c>
      <c r="H37" s="235"/>
      <c r="I37" s="235"/>
      <c r="J37" s="235"/>
      <c r="K37" s="235"/>
    </row>
    <row r="38" spans="3:22" ht="17.45" customHeight="1">
      <c r="G38" s="235" t="str">
        <f>IF(認定・制度判定シート!D6&gt;0,認定・制度判定シート!D6,"")</f>
        <v/>
      </c>
      <c r="H38" s="235"/>
      <c r="I38" s="235"/>
      <c r="J38" s="235"/>
      <c r="K38" s="235"/>
      <c r="N38" s="84" t="s">
        <v>21</v>
      </c>
    </row>
    <row r="39" spans="3:22" ht="17.45" customHeight="1">
      <c r="P39" s="141" t="s">
        <v>126</v>
      </c>
      <c r="R39" s="235" t="str">
        <f>IF(認定・制度判定シート!D4&gt;0,認定・制度判定シート!D4,"")</f>
        <v/>
      </c>
      <c r="S39" s="235"/>
      <c r="T39" s="235"/>
      <c r="U39" s="235"/>
      <c r="V39" s="235"/>
    </row>
    <row r="40" spans="3:22" ht="17.45" customHeight="1">
      <c r="P40" s="141" t="s">
        <v>31</v>
      </c>
      <c r="R40" s="235" t="str">
        <f>IF(認定・制度判定シート!D5&gt;0,認定・制度判定シート!D5,"")</f>
        <v/>
      </c>
      <c r="S40" s="235"/>
      <c r="T40" s="235"/>
      <c r="U40" s="235"/>
      <c r="V40" s="235"/>
    </row>
    <row r="41" spans="3:22" ht="17.45" customHeight="1">
      <c r="R41" s="235" t="str">
        <f>IF(認定・制度判定シート!D6&gt;0,認定・制度判定シート!D6,"")</f>
        <v/>
      </c>
      <c r="S41" s="235"/>
      <c r="T41" s="235"/>
      <c r="U41" s="235"/>
      <c r="V41" s="235"/>
    </row>
    <row r="42" spans="3:22" ht="17.45" customHeight="1"/>
    <row r="43" spans="3:22" ht="17.45" customHeight="1"/>
    <row r="44" spans="3:22" ht="17.45" customHeight="1"/>
    <row r="45" spans="3:22" ht="17.45" customHeight="1"/>
  </sheetData>
  <sheetProtection password="C67E" sheet="1" objects="1" scenarios="1"/>
  <mergeCells count="55">
    <mergeCell ref="M2:P3"/>
    <mergeCell ref="N25:P25"/>
    <mergeCell ref="R27:T27"/>
    <mergeCell ref="Q29:Q30"/>
    <mergeCell ref="R29:R30"/>
    <mergeCell ref="S29:S30"/>
    <mergeCell ref="T29:T30"/>
    <mergeCell ref="N30:P30"/>
    <mergeCell ref="O4:T4"/>
    <mergeCell ref="M9:P9"/>
    <mergeCell ref="R9:U9"/>
    <mergeCell ref="M11:N11"/>
    <mergeCell ref="R11:S11"/>
    <mergeCell ref="S26:T26"/>
    <mergeCell ref="R41:V41"/>
    <mergeCell ref="Q24:Q25"/>
    <mergeCell ref="R24:R25"/>
    <mergeCell ref="S24:S25"/>
    <mergeCell ref="T24:T25"/>
    <mergeCell ref="U24:U25"/>
    <mergeCell ref="U29:U30"/>
    <mergeCell ref="R32:T32"/>
    <mergeCell ref="S31:T31"/>
    <mergeCell ref="N36:P36"/>
    <mergeCell ref="R39:V39"/>
    <mergeCell ref="R40:V40"/>
    <mergeCell ref="T18:U18"/>
    <mergeCell ref="M13:N13"/>
    <mergeCell ref="R13:S13"/>
    <mergeCell ref="M15:N15"/>
    <mergeCell ref="R15:S15"/>
    <mergeCell ref="O18:P18"/>
    <mergeCell ref="C33:E33"/>
    <mergeCell ref="G36:K36"/>
    <mergeCell ref="G37:K37"/>
    <mergeCell ref="G13:H13"/>
    <mergeCell ref="J26:J27"/>
    <mergeCell ref="G29:I29"/>
    <mergeCell ref="H28:I28"/>
    <mergeCell ref="D4:I4"/>
    <mergeCell ref="G38:K38"/>
    <mergeCell ref="B9:E9"/>
    <mergeCell ref="G9:J9"/>
    <mergeCell ref="F26:F27"/>
    <mergeCell ref="G26:G27"/>
    <mergeCell ref="H26:H27"/>
    <mergeCell ref="I26:I27"/>
    <mergeCell ref="B15:C15"/>
    <mergeCell ref="G15:H15"/>
    <mergeCell ref="D18:E18"/>
    <mergeCell ref="I18:J18"/>
    <mergeCell ref="G11:H11"/>
    <mergeCell ref="B13:C13"/>
    <mergeCell ref="B11:C11"/>
    <mergeCell ref="C27:E27"/>
  </mergeCells>
  <phoneticPr fontId="2"/>
  <conditionalFormatting sqref="G29:I29">
    <cfRule type="cellIs" dxfId="3" priority="5" operator="equal">
      <formula>"利用できません"</formula>
    </cfRule>
  </conditionalFormatting>
  <conditionalFormatting sqref="R32:T32">
    <cfRule type="cellIs" dxfId="2" priority="2" operator="equal">
      <formula>"利用できません"</formula>
    </cfRule>
  </conditionalFormatting>
  <conditionalFormatting sqref="R27:T27">
    <cfRule type="cellIs" dxfId="1" priority="3" operator="equal">
      <formula>"利用できません"</formula>
    </cfRule>
  </conditionalFormatting>
  <conditionalFormatting sqref="M2:P3">
    <cfRule type="cellIs" dxfId="0" priority="1" operator="equal">
      <formula>"この様式は利用できません"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blackAndWhite="1" r:id="rId1"/>
  <rowBreaks count="1" manualBreakCount="1">
    <brk id="42" max="16383" man="1"/>
  </rowBreaks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1E84A-634E-4E56-B134-952A634A6EEE}">
  <sheetPr codeName="Sheet8"/>
  <dimension ref="A1:E26"/>
  <sheetViews>
    <sheetView topLeftCell="A2" workbookViewId="0">
      <selection activeCell="E15" sqref="E15:E26"/>
    </sheetView>
  </sheetViews>
  <sheetFormatPr defaultRowHeight="18.75"/>
  <cols>
    <col min="1" max="1" width="12.375" bestFit="1" customWidth="1"/>
    <col min="5" max="5" width="16.5" bestFit="1" customWidth="1"/>
  </cols>
  <sheetData>
    <row r="1" spans="1:5">
      <c r="A1" t="s">
        <v>80</v>
      </c>
    </row>
    <row r="2" spans="1:5">
      <c r="A2" s="1" t="s">
        <v>71</v>
      </c>
      <c r="B2" s="1" t="s">
        <v>90</v>
      </c>
      <c r="E2" s="76">
        <v>43921</v>
      </c>
    </row>
    <row r="3" spans="1:5">
      <c r="A3" s="2" t="s">
        <v>72</v>
      </c>
      <c r="B3" s="2"/>
      <c r="E3" s="76">
        <v>43951</v>
      </c>
    </row>
    <row r="4" spans="1:5">
      <c r="A4" s="1" t="s">
        <v>73</v>
      </c>
      <c r="B4" s="1"/>
      <c r="E4" s="76">
        <v>43982</v>
      </c>
    </row>
    <row r="5" spans="1:5">
      <c r="A5" s="2" t="s">
        <v>74</v>
      </c>
      <c r="B5" s="2"/>
      <c r="E5" s="76">
        <v>44012</v>
      </c>
    </row>
    <row r="6" spans="1:5">
      <c r="A6" s="1" t="s">
        <v>75</v>
      </c>
      <c r="B6" s="1"/>
      <c r="E6" s="76">
        <v>44043</v>
      </c>
    </row>
    <row r="7" spans="1:5">
      <c r="A7" s="2" t="s">
        <v>76</v>
      </c>
      <c r="B7" s="2"/>
      <c r="E7" s="76">
        <v>44074</v>
      </c>
    </row>
    <row r="8" spans="1:5">
      <c r="A8" s="1" t="s">
        <v>77</v>
      </c>
      <c r="B8" s="1"/>
      <c r="E8" s="76">
        <v>44104</v>
      </c>
    </row>
    <row r="9" spans="1:5">
      <c r="A9" s="2" t="s">
        <v>78</v>
      </c>
      <c r="B9" s="2"/>
      <c r="E9" s="76">
        <v>44135</v>
      </c>
    </row>
    <row r="10" spans="1:5">
      <c r="A10" s="1" t="s">
        <v>79</v>
      </c>
      <c r="B10" s="1"/>
      <c r="E10" s="76">
        <v>44165</v>
      </c>
    </row>
    <row r="11" spans="1:5">
      <c r="A11" s="2" t="s">
        <v>82</v>
      </c>
      <c r="B11" s="2"/>
      <c r="E11" s="76">
        <v>44196</v>
      </c>
    </row>
    <row r="12" spans="1:5">
      <c r="A12" s="1" t="s">
        <v>83</v>
      </c>
      <c r="B12" s="1"/>
      <c r="E12" s="76">
        <v>44227</v>
      </c>
    </row>
    <row r="13" spans="1:5">
      <c r="A13" s="2" t="s">
        <v>84</v>
      </c>
      <c r="B13" s="2"/>
      <c r="E13" s="76">
        <v>44255</v>
      </c>
    </row>
    <row r="14" spans="1:5">
      <c r="A14" s="1" t="s">
        <v>85</v>
      </c>
      <c r="B14" s="1"/>
      <c r="E14" s="76">
        <v>44286</v>
      </c>
    </row>
    <row r="15" spans="1:5">
      <c r="A15" s="2" t="s">
        <v>86</v>
      </c>
      <c r="B15" s="2"/>
      <c r="E15" s="76">
        <v>44316</v>
      </c>
    </row>
    <row r="16" spans="1:5">
      <c r="A16" s="1" t="s">
        <v>87</v>
      </c>
      <c r="B16" s="1"/>
      <c r="E16" s="76">
        <v>44347</v>
      </c>
    </row>
    <row r="17" spans="1:5">
      <c r="A17" s="2" t="s">
        <v>88</v>
      </c>
      <c r="B17" s="2"/>
      <c r="E17" s="76">
        <v>44377</v>
      </c>
    </row>
    <row r="18" spans="1:5">
      <c r="A18" s="1" t="s">
        <v>89</v>
      </c>
      <c r="B18" s="1"/>
      <c r="E18" s="76">
        <v>44408</v>
      </c>
    </row>
    <row r="19" spans="1:5">
      <c r="E19" s="76">
        <v>44439</v>
      </c>
    </row>
    <row r="20" spans="1:5">
      <c r="E20" s="76">
        <v>44469</v>
      </c>
    </row>
    <row r="21" spans="1:5">
      <c r="E21" s="76">
        <v>44500</v>
      </c>
    </row>
    <row r="22" spans="1:5">
      <c r="E22" s="76">
        <v>44530</v>
      </c>
    </row>
    <row r="23" spans="1:5">
      <c r="E23" s="76">
        <v>44561</v>
      </c>
    </row>
    <row r="24" spans="1:5">
      <c r="E24" s="76">
        <v>44592</v>
      </c>
    </row>
    <row r="25" spans="1:5">
      <c r="E25" s="76">
        <v>44620</v>
      </c>
    </row>
    <row r="26" spans="1:5">
      <c r="E26" s="76">
        <v>44651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認定・制度判定シート</vt:lpstr>
      <vt:lpstr>SN4号作成</vt:lpstr>
      <vt:lpstr>危機関連作成</vt:lpstr>
      <vt:lpstr>SN５号作成（別紙のみ）</vt:lpstr>
      <vt:lpstr>（マスクデータ）</vt:lpstr>
      <vt:lpstr>'SN５号作成（別紙のみ）'!Print_Area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2020-05-11T06:10:31Z</dcterms:modified>
</cp:coreProperties>
</file>